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SMIT\Desktop\"/>
    </mc:Choice>
  </mc:AlternateContent>
  <bookViews>
    <workbookView xWindow="0" yWindow="0" windowWidth="20490" windowHeight="8040"/>
  </bookViews>
  <sheets>
    <sheet name="Whole of Life Comparison (30y)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7" i="5" l="1"/>
  <c r="S25" i="5"/>
  <c r="S24" i="5"/>
  <c r="L30" i="5" l="1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F60" i="5" l="1"/>
  <c r="E94" i="5"/>
  <c r="E60" i="5"/>
  <c r="D94" i="5"/>
  <c r="D77" i="5"/>
  <c r="D44" i="5"/>
  <c r="D60" i="5"/>
  <c r="F29" i="5" l="1"/>
  <c r="F31" i="5"/>
  <c r="C14" i="5"/>
  <c r="C13" i="5"/>
  <c r="D18" i="5"/>
  <c r="L31" i="5"/>
  <c r="I31" i="5"/>
  <c r="F18" i="5"/>
  <c r="D95" i="5"/>
  <c r="C89" i="5"/>
  <c r="C72" i="5"/>
  <c r="D61" i="5"/>
  <c r="D56" i="5"/>
  <c r="C55" i="5"/>
  <c r="E44" i="5"/>
  <c r="E42" i="5"/>
  <c r="T48" i="5"/>
  <c r="D41" i="5"/>
  <c r="D48" i="5" s="1"/>
  <c r="D53" i="5" s="1"/>
  <c r="F40" i="5"/>
  <c r="E40" i="5"/>
  <c r="E41" i="5" s="1"/>
  <c r="E48" i="5" s="1"/>
  <c r="C39" i="5"/>
  <c r="L33" i="5"/>
  <c r="I33" i="5"/>
  <c r="F33" i="5"/>
  <c r="L32" i="5"/>
  <c r="I32" i="5"/>
  <c r="F32" i="5"/>
  <c r="L29" i="5"/>
  <c r="I29" i="5"/>
  <c r="D74" i="5" s="1"/>
  <c r="I26" i="5"/>
  <c r="I18" i="5" l="1"/>
  <c r="L18" i="5"/>
  <c r="D91" i="5"/>
  <c r="D57" i="5"/>
  <c r="F90" i="5"/>
  <c r="F73" i="5"/>
  <c r="F56" i="5"/>
  <c r="F44" i="5"/>
  <c r="F41" i="5"/>
  <c r="F48" i="5" s="1"/>
  <c r="F42" i="5"/>
  <c r="G40" i="5"/>
  <c r="D81" i="5"/>
  <c r="D86" i="5" s="1"/>
  <c r="D76" i="5"/>
  <c r="D43" i="5"/>
  <c r="E43" i="5" s="1"/>
  <c r="E90" i="5"/>
  <c r="E73" i="5"/>
  <c r="E56" i="5"/>
  <c r="E51" i="5" l="1"/>
  <c r="E45" i="5"/>
  <c r="E95" i="5"/>
  <c r="E92" i="5"/>
  <c r="E91" i="5"/>
  <c r="E99" i="5" s="1"/>
  <c r="F75" i="5"/>
  <c r="F77" i="5"/>
  <c r="F74" i="5"/>
  <c r="F81" i="5" s="1"/>
  <c r="E57" i="5"/>
  <c r="E65" i="5" s="1"/>
  <c r="E61" i="5"/>
  <c r="E58" i="5"/>
  <c r="E50" i="5"/>
  <c r="E49" i="5"/>
  <c r="E46" i="5"/>
  <c r="F43" i="5"/>
  <c r="F94" i="5"/>
  <c r="F95" i="5" s="1"/>
  <c r="F91" i="5"/>
  <c r="F99" i="5" s="1"/>
  <c r="F92" i="5"/>
  <c r="G90" i="5"/>
  <c r="G73" i="5"/>
  <c r="G56" i="5"/>
  <c r="G44" i="5"/>
  <c r="G42" i="5"/>
  <c r="H40" i="5"/>
  <c r="G41" i="5"/>
  <c r="G48" i="5" s="1"/>
  <c r="F61" i="5"/>
  <c r="F58" i="5"/>
  <c r="F57" i="5"/>
  <c r="F65" i="5" s="1"/>
  <c r="D59" i="5"/>
  <c r="D65" i="5"/>
  <c r="D70" i="5" s="1"/>
  <c r="E77" i="5"/>
  <c r="E75" i="5"/>
  <c r="E74" i="5"/>
  <c r="E81" i="5" s="1"/>
  <c r="D99" i="5"/>
  <c r="D104" i="5" s="1"/>
  <c r="D93" i="5"/>
  <c r="F46" i="5" l="1"/>
  <c r="F45" i="5"/>
  <c r="E76" i="5"/>
  <c r="E82" i="5" s="1"/>
  <c r="E53" i="5"/>
  <c r="E93" i="5"/>
  <c r="E102" i="5" s="1"/>
  <c r="E59" i="5"/>
  <c r="G58" i="5"/>
  <c r="G57" i="5"/>
  <c r="G65" i="5" s="1"/>
  <c r="G60" i="5"/>
  <c r="G61" i="5" s="1"/>
  <c r="F49" i="5"/>
  <c r="F50" i="5"/>
  <c r="G43" i="5"/>
  <c r="F51" i="5"/>
  <c r="G94" i="5"/>
  <c r="G95" i="5" s="1"/>
  <c r="G91" i="5"/>
  <c r="G99" i="5" s="1"/>
  <c r="G92" i="5"/>
  <c r="H90" i="5"/>
  <c r="H73" i="5"/>
  <c r="H56" i="5"/>
  <c r="H44" i="5"/>
  <c r="H42" i="5"/>
  <c r="I40" i="5"/>
  <c r="H41" i="5"/>
  <c r="H48" i="5" s="1"/>
  <c r="E83" i="5"/>
  <c r="E78" i="5"/>
  <c r="G77" i="5"/>
  <c r="G74" i="5"/>
  <c r="G81" i="5" s="1"/>
  <c r="G75" i="5"/>
  <c r="E84" i="5" l="1"/>
  <c r="E79" i="5"/>
  <c r="F76" i="5"/>
  <c r="F78" i="5" s="1"/>
  <c r="E96" i="5"/>
  <c r="E100" i="5"/>
  <c r="F93" i="5"/>
  <c r="F97" i="5" s="1"/>
  <c r="E97" i="5"/>
  <c r="E101" i="5"/>
  <c r="I90" i="5"/>
  <c r="I73" i="5"/>
  <c r="I44" i="5"/>
  <c r="I56" i="5"/>
  <c r="I41" i="5"/>
  <c r="I48" i="5" s="1"/>
  <c r="I42" i="5"/>
  <c r="J40" i="5"/>
  <c r="H77" i="5"/>
  <c r="H74" i="5"/>
  <c r="H81" i="5" s="1"/>
  <c r="H75" i="5"/>
  <c r="G49" i="5"/>
  <c r="G46" i="5"/>
  <c r="G50" i="5"/>
  <c r="G45" i="5"/>
  <c r="H43" i="5"/>
  <c r="G51" i="5"/>
  <c r="F53" i="5"/>
  <c r="H57" i="5"/>
  <c r="H65" i="5" s="1"/>
  <c r="H60" i="5"/>
  <c r="H61" i="5" s="1"/>
  <c r="H58" i="5"/>
  <c r="H94" i="5"/>
  <c r="H95" i="5" s="1"/>
  <c r="H92" i="5"/>
  <c r="H91" i="5"/>
  <c r="H99" i="5" s="1"/>
  <c r="E66" i="5"/>
  <c r="E67" i="5"/>
  <c r="E63" i="5"/>
  <c r="E62" i="5"/>
  <c r="F59" i="5"/>
  <c r="E68" i="5"/>
  <c r="F83" i="5"/>
  <c r="F79" i="5"/>
  <c r="E86" i="5" l="1"/>
  <c r="G76" i="5"/>
  <c r="G82" i="5" s="1"/>
  <c r="F82" i="5"/>
  <c r="F84" i="5"/>
  <c r="F102" i="5"/>
  <c r="F100" i="5"/>
  <c r="G93" i="5"/>
  <c r="G101" i="5" s="1"/>
  <c r="F101" i="5"/>
  <c r="F96" i="5"/>
  <c r="E104" i="5"/>
  <c r="H46" i="5"/>
  <c r="H50" i="5"/>
  <c r="H45" i="5"/>
  <c r="H49" i="5"/>
  <c r="I43" i="5"/>
  <c r="H51" i="5"/>
  <c r="I77" i="5"/>
  <c r="I75" i="5"/>
  <c r="I74" i="5"/>
  <c r="I81" i="5" s="1"/>
  <c r="F63" i="5"/>
  <c r="F67" i="5"/>
  <c r="F62" i="5"/>
  <c r="F66" i="5"/>
  <c r="G59" i="5"/>
  <c r="F68" i="5"/>
  <c r="J90" i="5"/>
  <c r="J73" i="5"/>
  <c r="J56" i="5"/>
  <c r="J41" i="5"/>
  <c r="J48" i="5" s="1"/>
  <c r="J44" i="5"/>
  <c r="J42" i="5"/>
  <c r="K40" i="5"/>
  <c r="E70" i="5"/>
  <c r="G53" i="5"/>
  <c r="G78" i="5"/>
  <c r="G79" i="5"/>
  <c r="G83" i="5"/>
  <c r="H76" i="5"/>
  <c r="I57" i="5"/>
  <c r="I65" i="5" s="1"/>
  <c r="I60" i="5"/>
  <c r="I61" i="5" s="1"/>
  <c r="I58" i="5"/>
  <c r="I94" i="5"/>
  <c r="I95" i="5" s="1"/>
  <c r="I92" i="5"/>
  <c r="I91" i="5"/>
  <c r="I99" i="5" s="1"/>
  <c r="F86" i="5" l="1"/>
  <c r="G84" i="5"/>
  <c r="G86" i="5" s="1"/>
  <c r="G102" i="5"/>
  <c r="G97" i="5"/>
  <c r="H93" i="5"/>
  <c r="H100" i="5" s="1"/>
  <c r="F104" i="5"/>
  <c r="G100" i="5"/>
  <c r="G96" i="5"/>
  <c r="H53" i="5"/>
  <c r="F70" i="5"/>
  <c r="J94" i="5"/>
  <c r="J95" i="5" s="1"/>
  <c r="J91" i="5"/>
  <c r="J99" i="5" s="1"/>
  <c r="J92" i="5"/>
  <c r="K90" i="5"/>
  <c r="K56" i="5"/>
  <c r="K44" i="5"/>
  <c r="K73" i="5"/>
  <c r="K42" i="5"/>
  <c r="L40" i="5"/>
  <c r="K41" i="5"/>
  <c r="K48" i="5" s="1"/>
  <c r="J60" i="5"/>
  <c r="J61" i="5" s="1"/>
  <c r="J58" i="5"/>
  <c r="J57" i="5"/>
  <c r="J65" i="5" s="1"/>
  <c r="H82" i="5"/>
  <c r="H79" i="5"/>
  <c r="H83" i="5"/>
  <c r="I76" i="5"/>
  <c r="H78" i="5"/>
  <c r="H84" i="5"/>
  <c r="G67" i="5"/>
  <c r="G66" i="5"/>
  <c r="G62" i="5"/>
  <c r="H59" i="5"/>
  <c r="G63" i="5"/>
  <c r="G68" i="5"/>
  <c r="I50" i="5"/>
  <c r="I45" i="5"/>
  <c r="I49" i="5"/>
  <c r="I46" i="5"/>
  <c r="J43" i="5"/>
  <c r="I51" i="5"/>
  <c r="J75" i="5"/>
  <c r="J77" i="5"/>
  <c r="J74" i="5"/>
  <c r="J81" i="5" s="1"/>
  <c r="I93" i="5" l="1"/>
  <c r="I96" i="5" s="1"/>
  <c r="H96" i="5"/>
  <c r="H97" i="5"/>
  <c r="H101" i="5"/>
  <c r="H102" i="5"/>
  <c r="G104" i="5"/>
  <c r="I53" i="5"/>
  <c r="L90" i="5"/>
  <c r="L73" i="5"/>
  <c r="L56" i="5"/>
  <c r="L44" i="5"/>
  <c r="L42" i="5"/>
  <c r="M40" i="5"/>
  <c r="L41" i="5"/>
  <c r="L48" i="5" s="1"/>
  <c r="K58" i="5"/>
  <c r="K57" i="5"/>
  <c r="K65" i="5" s="1"/>
  <c r="K60" i="5"/>
  <c r="K61" i="5" s="1"/>
  <c r="I101" i="5"/>
  <c r="J45" i="5"/>
  <c r="J49" i="5"/>
  <c r="J46" i="5"/>
  <c r="J50" i="5"/>
  <c r="K43" i="5"/>
  <c r="J51" i="5"/>
  <c r="I79" i="5"/>
  <c r="I83" i="5"/>
  <c r="I78" i="5"/>
  <c r="J76" i="5"/>
  <c r="I82" i="5"/>
  <c r="I84" i="5"/>
  <c r="H62" i="5"/>
  <c r="H66" i="5"/>
  <c r="H63" i="5"/>
  <c r="H67" i="5"/>
  <c r="I59" i="5"/>
  <c r="H68" i="5"/>
  <c r="G70" i="5"/>
  <c r="H86" i="5"/>
  <c r="K77" i="5"/>
  <c r="K74" i="5"/>
  <c r="K81" i="5" s="1"/>
  <c r="K75" i="5"/>
  <c r="K94" i="5"/>
  <c r="K95" i="5" s="1"/>
  <c r="K91" i="5"/>
  <c r="K99" i="5" s="1"/>
  <c r="K92" i="5"/>
  <c r="I102" i="5" l="1"/>
  <c r="J93" i="5"/>
  <c r="J96" i="5" s="1"/>
  <c r="I100" i="5"/>
  <c r="I97" i="5"/>
  <c r="H104" i="5"/>
  <c r="M90" i="5"/>
  <c r="M73" i="5"/>
  <c r="M56" i="5"/>
  <c r="M44" i="5"/>
  <c r="M41" i="5"/>
  <c r="M48" i="5" s="1"/>
  <c r="M42" i="5"/>
  <c r="N40" i="5"/>
  <c r="L77" i="5"/>
  <c r="L74" i="5"/>
  <c r="L81" i="5" s="1"/>
  <c r="L75" i="5"/>
  <c r="I66" i="5"/>
  <c r="I67" i="5"/>
  <c r="I63" i="5"/>
  <c r="J59" i="5"/>
  <c r="I62" i="5"/>
  <c r="I68" i="5"/>
  <c r="H70" i="5"/>
  <c r="I86" i="5"/>
  <c r="J83" i="5"/>
  <c r="J78" i="5"/>
  <c r="J82" i="5"/>
  <c r="J79" i="5"/>
  <c r="K76" i="5"/>
  <c r="J84" i="5"/>
  <c r="J100" i="5"/>
  <c r="L92" i="5"/>
  <c r="L91" i="5"/>
  <c r="L99" i="5" s="1"/>
  <c r="L94" i="5"/>
  <c r="L95" i="5" s="1"/>
  <c r="K49" i="5"/>
  <c r="K46" i="5"/>
  <c r="K50" i="5"/>
  <c r="K45" i="5"/>
  <c r="L43" i="5"/>
  <c r="K51" i="5"/>
  <c r="J53" i="5"/>
  <c r="L57" i="5"/>
  <c r="L65" i="5" s="1"/>
  <c r="L60" i="5"/>
  <c r="L61" i="5" s="1"/>
  <c r="L58" i="5"/>
  <c r="J102" i="5" l="1"/>
  <c r="K93" i="5"/>
  <c r="K97" i="5" s="1"/>
  <c r="J97" i="5"/>
  <c r="J101" i="5"/>
  <c r="I104" i="5"/>
  <c r="J86" i="5"/>
  <c r="M57" i="5"/>
  <c r="M65" i="5" s="1"/>
  <c r="M60" i="5"/>
  <c r="M61" i="5" s="1"/>
  <c r="M58" i="5"/>
  <c r="L46" i="5"/>
  <c r="L50" i="5"/>
  <c r="L45" i="5"/>
  <c r="L49" i="5"/>
  <c r="M43" i="5"/>
  <c r="L51" i="5"/>
  <c r="K78" i="5"/>
  <c r="K82" i="5"/>
  <c r="K79" i="5"/>
  <c r="K83" i="5"/>
  <c r="L76" i="5"/>
  <c r="K84" i="5"/>
  <c r="M77" i="5"/>
  <c r="M75" i="5"/>
  <c r="M74" i="5"/>
  <c r="M81" i="5" s="1"/>
  <c r="J63" i="5"/>
  <c r="J67" i="5"/>
  <c r="J62" i="5"/>
  <c r="K59" i="5"/>
  <c r="J66" i="5"/>
  <c r="J68" i="5"/>
  <c r="N90" i="5"/>
  <c r="N73" i="5"/>
  <c r="N56" i="5"/>
  <c r="N44" i="5"/>
  <c r="N41" i="5"/>
  <c r="N48" i="5" s="1"/>
  <c r="N42" i="5"/>
  <c r="O40" i="5"/>
  <c r="K53" i="5"/>
  <c r="I70" i="5"/>
  <c r="M94" i="5"/>
  <c r="M95" i="5" s="1"/>
  <c r="M92" i="5"/>
  <c r="M91" i="5"/>
  <c r="M99" i="5" s="1"/>
  <c r="L93" i="5" l="1"/>
  <c r="L100" i="5" s="1"/>
  <c r="K100" i="5"/>
  <c r="J104" i="5"/>
  <c r="K101" i="5"/>
  <c r="K102" i="5"/>
  <c r="K96" i="5"/>
  <c r="L53" i="5"/>
  <c r="J70" i="5"/>
  <c r="N77" i="5"/>
  <c r="N75" i="5"/>
  <c r="N74" i="5"/>
  <c r="N81" i="5" s="1"/>
  <c r="N94" i="5"/>
  <c r="N95" i="5" s="1"/>
  <c r="N91" i="5"/>
  <c r="N99" i="5" s="1"/>
  <c r="N92" i="5"/>
  <c r="K67" i="5"/>
  <c r="K66" i="5"/>
  <c r="L59" i="5"/>
  <c r="K63" i="5"/>
  <c r="K62" i="5"/>
  <c r="K68" i="5"/>
  <c r="O90" i="5"/>
  <c r="O73" i="5"/>
  <c r="O56" i="5"/>
  <c r="O44" i="5"/>
  <c r="O42" i="5"/>
  <c r="P40" i="5"/>
  <c r="O41" i="5"/>
  <c r="O48" i="5" s="1"/>
  <c r="N60" i="5"/>
  <c r="N61" i="5" s="1"/>
  <c r="N58" i="5"/>
  <c r="N57" i="5"/>
  <c r="N65" i="5" s="1"/>
  <c r="M50" i="5"/>
  <c r="M45" i="5"/>
  <c r="M49" i="5"/>
  <c r="M46" i="5"/>
  <c r="N43" i="5"/>
  <c r="M51" i="5"/>
  <c r="L82" i="5"/>
  <c r="L79" i="5"/>
  <c r="L83" i="5"/>
  <c r="L78" i="5"/>
  <c r="M76" i="5"/>
  <c r="L84" i="5"/>
  <c r="K86" i="5"/>
  <c r="L101" i="5" l="1"/>
  <c r="M93" i="5"/>
  <c r="M100" i="5" s="1"/>
  <c r="L96" i="5"/>
  <c r="L97" i="5"/>
  <c r="L102" i="5"/>
  <c r="K104" i="5"/>
  <c r="O58" i="5"/>
  <c r="O57" i="5"/>
  <c r="O65" i="5" s="1"/>
  <c r="O60" i="5"/>
  <c r="O61" i="5" s="1"/>
  <c r="M53" i="5"/>
  <c r="P90" i="5"/>
  <c r="P73" i="5"/>
  <c r="P56" i="5"/>
  <c r="P44" i="5"/>
  <c r="P42" i="5"/>
  <c r="Q40" i="5"/>
  <c r="P41" i="5"/>
  <c r="P48" i="5" s="1"/>
  <c r="K70" i="5"/>
  <c r="M79" i="5"/>
  <c r="M83" i="5"/>
  <c r="M78" i="5"/>
  <c r="N76" i="5"/>
  <c r="M82" i="5"/>
  <c r="M84" i="5"/>
  <c r="N45" i="5"/>
  <c r="N49" i="5"/>
  <c r="N46" i="5"/>
  <c r="N50" i="5"/>
  <c r="O43" i="5"/>
  <c r="N51" i="5"/>
  <c r="O77" i="5"/>
  <c r="O74" i="5"/>
  <c r="O81" i="5" s="1"/>
  <c r="O75" i="5"/>
  <c r="L86" i="5"/>
  <c r="O94" i="5"/>
  <c r="O95" i="5" s="1"/>
  <c r="O91" i="5"/>
  <c r="O99" i="5" s="1"/>
  <c r="O92" i="5"/>
  <c r="L62" i="5"/>
  <c r="L66" i="5"/>
  <c r="L63" i="5"/>
  <c r="L67" i="5"/>
  <c r="M59" i="5"/>
  <c r="L68" i="5"/>
  <c r="M97" i="5" l="1"/>
  <c r="M96" i="5"/>
  <c r="M102" i="5"/>
  <c r="M101" i="5"/>
  <c r="N93" i="5"/>
  <c r="N97" i="5" s="1"/>
  <c r="L104" i="5"/>
  <c r="L70" i="5"/>
  <c r="M66" i="5"/>
  <c r="M67" i="5"/>
  <c r="M63" i="5"/>
  <c r="M62" i="5"/>
  <c r="N59" i="5"/>
  <c r="M68" i="5"/>
  <c r="P77" i="5"/>
  <c r="P74" i="5"/>
  <c r="P81" i="5" s="1"/>
  <c r="P75" i="5"/>
  <c r="Q90" i="5"/>
  <c r="Q73" i="5"/>
  <c r="Q56" i="5"/>
  <c r="Q44" i="5"/>
  <c r="Q41" i="5"/>
  <c r="Q48" i="5" s="1"/>
  <c r="Q42" i="5"/>
  <c r="R40" i="5"/>
  <c r="P57" i="5"/>
  <c r="P65" i="5" s="1"/>
  <c r="P60" i="5"/>
  <c r="P61" i="5" s="1"/>
  <c r="P58" i="5"/>
  <c r="N83" i="5"/>
  <c r="N78" i="5"/>
  <c r="N82" i="5"/>
  <c r="O76" i="5"/>
  <c r="N79" i="5"/>
  <c r="N84" i="5"/>
  <c r="P92" i="5"/>
  <c r="P94" i="5"/>
  <c r="P95" i="5" s="1"/>
  <c r="P91" i="5"/>
  <c r="P99" i="5" s="1"/>
  <c r="O49" i="5"/>
  <c r="O46" i="5"/>
  <c r="O50" i="5"/>
  <c r="O45" i="5"/>
  <c r="P43" i="5"/>
  <c r="O51" i="5"/>
  <c r="N53" i="5"/>
  <c r="M86" i="5"/>
  <c r="N100" i="5" l="1"/>
  <c r="N102" i="5"/>
  <c r="M104" i="5"/>
  <c r="O93" i="5"/>
  <c r="O97" i="5" s="1"/>
  <c r="N101" i="5"/>
  <c r="N96" i="5"/>
  <c r="M70" i="5"/>
  <c r="O78" i="5"/>
  <c r="O82" i="5"/>
  <c r="O79" i="5"/>
  <c r="O83" i="5"/>
  <c r="P76" i="5"/>
  <c r="O84" i="5"/>
  <c r="Q77" i="5"/>
  <c r="Q75" i="5"/>
  <c r="Q74" i="5"/>
  <c r="Q81" i="5" s="1"/>
  <c r="Q94" i="5"/>
  <c r="Q95" i="5" s="1"/>
  <c r="Q92" i="5"/>
  <c r="Q91" i="5"/>
  <c r="Q99" i="5" s="1"/>
  <c r="O53" i="5"/>
  <c r="N86" i="5"/>
  <c r="R90" i="5"/>
  <c r="R73" i="5"/>
  <c r="R56" i="5"/>
  <c r="R44" i="5"/>
  <c r="R41" i="5"/>
  <c r="R48" i="5" s="1"/>
  <c r="R42" i="5"/>
  <c r="S40" i="5"/>
  <c r="Q57" i="5"/>
  <c r="Q65" i="5" s="1"/>
  <c r="Q60" i="5"/>
  <c r="Q61" i="5" s="1"/>
  <c r="Q58" i="5"/>
  <c r="P46" i="5"/>
  <c r="P50" i="5"/>
  <c r="P45" i="5"/>
  <c r="P49" i="5"/>
  <c r="Q43" i="5"/>
  <c r="P51" i="5"/>
  <c r="N63" i="5"/>
  <c r="N67" i="5"/>
  <c r="N62" i="5"/>
  <c r="O59" i="5"/>
  <c r="N66" i="5"/>
  <c r="N68" i="5"/>
  <c r="O101" i="5" l="1"/>
  <c r="O102" i="5"/>
  <c r="P93" i="5"/>
  <c r="P97" i="5" s="1"/>
  <c r="O96" i="5"/>
  <c r="O100" i="5"/>
  <c r="N104" i="5"/>
  <c r="N70" i="5"/>
  <c r="Q50" i="5"/>
  <c r="Q45" i="5"/>
  <c r="Q49" i="5"/>
  <c r="Q46" i="5"/>
  <c r="R43" i="5"/>
  <c r="Q51" i="5"/>
  <c r="S90" i="5"/>
  <c r="S56" i="5"/>
  <c r="S44" i="5"/>
  <c r="S73" i="5"/>
  <c r="S42" i="5"/>
  <c r="T40" i="5"/>
  <c r="S41" i="5"/>
  <c r="S48" i="5" s="1"/>
  <c r="R60" i="5"/>
  <c r="R61" i="5" s="1"/>
  <c r="R58" i="5"/>
  <c r="R57" i="5"/>
  <c r="R65" i="5" s="1"/>
  <c r="P53" i="5"/>
  <c r="R94" i="5"/>
  <c r="R95" i="5" s="1"/>
  <c r="R91" i="5"/>
  <c r="R99" i="5" s="1"/>
  <c r="R92" i="5"/>
  <c r="O67" i="5"/>
  <c r="O66" i="5"/>
  <c r="O62" i="5"/>
  <c r="P59" i="5"/>
  <c r="O63" i="5"/>
  <c r="O68" i="5"/>
  <c r="R75" i="5"/>
  <c r="R74" i="5"/>
  <c r="R81" i="5" s="1"/>
  <c r="R77" i="5"/>
  <c r="P82" i="5"/>
  <c r="P79" i="5"/>
  <c r="P83" i="5"/>
  <c r="P78" i="5"/>
  <c r="Q76" i="5"/>
  <c r="P84" i="5"/>
  <c r="O86" i="5"/>
  <c r="Q93" i="5" l="1"/>
  <c r="Q101" i="5" s="1"/>
  <c r="P96" i="5"/>
  <c r="P100" i="5"/>
  <c r="P102" i="5"/>
  <c r="P101" i="5"/>
  <c r="O104" i="5"/>
  <c r="P86" i="5"/>
  <c r="S94" i="5"/>
  <c r="S95" i="5" s="1"/>
  <c r="S91" i="5"/>
  <c r="S99" i="5" s="1"/>
  <c r="S92" i="5"/>
  <c r="Q53" i="5"/>
  <c r="S77" i="5"/>
  <c r="S74" i="5"/>
  <c r="S81" i="5" s="1"/>
  <c r="S75" i="5"/>
  <c r="P62" i="5"/>
  <c r="P66" i="5"/>
  <c r="P63" i="5"/>
  <c r="P67" i="5"/>
  <c r="Q59" i="5"/>
  <c r="P68" i="5"/>
  <c r="Q79" i="5"/>
  <c r="Q83" i="5"/>
  <c r="Q78" i="5"/>
  <c r="Q82" i="5"/>
  <c r="R76" i="5"/>
  <c r="Q84" i="5"/>
  <c r="O70" i="5"/>
  <c r="T90" i="5"/>
  <c r="T73" i="5"/>
  <c r="T56" i="5"/>
  <c r="T44" i="5"/>
  <c r="T42" i="5"/>
  <c r="U40" i="5"/>
  <c r="S58" i="5"/>
  <c r="S57" i="5"/>
  <c r="S65" i="5" s="1"/>
  <c r="S60" i="5"/>
  <c r="S61" i="5" s="1"/>
  <c r="R45" i="5"/>
  <c r="R49" i="5"/>
  <c r="R46" i="5"/>
  <c r="R50" i="5"/>
  <c r="S43" i="5"/>
  <c r="R51" i="5"/>
  <c r="Q96" i="5" l="1"/>
  <c r="Q97" i="5"/>
  <c r="Q100" i="5"/>
  <c r="Q102" i="5"/>
  <c r="R93" i="5"/>
  <c r="R96" i="5" s="1"/>
  <c r="P104" i="5"/>
  <c r="T77" i="5"/>
  <c r="T74" i="5"/>
  <c r="T81" i="5" s="1"/>
  <c r="T75" i="5"/>
  <c r="T94" i="5"/>
  <c r="T95" i="5" s="1"/>
  <c r="T92" i="5"/>
  <c r="T91" i="5"/>
  <c r="T99" i="5" s="1"/>
  <c r="U90" i="5"/>
  <c r="U73" i="5"/>
  <c r="U56" i="5"/>
  <c r="U48" i="5"/>
  <c r="U44" i="5"/>
  <c r="U42" i="5"/>
  <c r="V40" i="5"/>
  <c r="T57" i="5"/>
  <c r="T65" i="5" s="1"/>
  <c r="T60" i="5"/>
  <c r="T61" i="5" s="1"/>
  <c r="T58" i="5"/>
  <c r="R83" i="5"/>
  <c r="R78" i="5"/>
  <c r="R82" i="5"/>
  <c r="S76" i="5"/>
  <c r="R79" i="5"/>
  <c r="R84" i="5"/>
  <c r="S49" i="5"/>
  <c r="S46" i="5"/>
  <c r="S50" i="5"/>
  <c r="S45" i="5"/>
  <c r="T43" i="5"/>
  <c r="S51" i="5"/>
  <c r="R53" i="5"/>
  <c r="Q86" i="5"/>
  <c r="Q66" i="5"/>
  <c r="Q67" i="5"/>
  <c r="Q63" i="5"/>
  <c r="R59" i="5"/>
  <c r="Q62" i="5"/>
  <c r="Q68" i="5"/>
  <c r="P70" i="5"/>
  <c r="Q104" i="5" l="1"/>
  <c r="S93" i="5"/>
  <c r="S101" i="5" s="1"/>
  <c r="R100" i="5"/>
  <c r="R97" i="5"/>
  <c r="R102" i="5"/>
  <c r="R101" i="5"/>
  <c r="S78" i="5"/>
  <c r="S82" i="5"/>
  <c r="S79" i="5"/>
  <c r="S83" i="5"/>
  <c r="T76" i="5"/>
  <c r="S84" i="5"/>
  <c r="V90" i="5"/>
  <c r="V73" i="5"/>
  <c r="V56" i="5"/>
  <c r="V44" i="5"/>
  <c r="V48" i="5"/>
  <c r="V42" i="5"/>
  <c r="W40" i="5"/>
  <c r="Q70" i="5"/>
  <c r="T46" i="5"/>
  <c r="T50" i="5"/>
  <c r="T45" i="5"/>
  <c r="T49" i="5"/>
  <c r="U43" i="5"/>
  <c r="T51" i="5"/>
  <c r="U94" i="5"/>
  <c r="U95" i="5" s="1"/>
  <c r="U92" i="5"/>
  <c r="U91" i="5"/>
  <c r="U99" i="5" s="1"/>
  <c r="U57" i="5"/>
  <c r="U65" i="5" s="1"/>
  <c r="U60" i="5"/>
  <c r="U61" i="5" s="1"/>
  <c r="U58" i="5"/>
  <c r="R63" i="5"/>
  <c r="R67" i="5"/>
  <c r="R62" i="5"/>
  <c r="R66" i="5"/>
  <c r="S59" i="5"/>
  <c r="R68" i="5"/>
  <c r="S53" i="5"/>
  <c r="R86" i="5"/>
  <c r="U77" i="5"/>
  <c r="U75" i="5"/>
  <c r="U74" i="5"/>
  <c r="U81" i="5" s="1"/>
  <c r="S97" i="5" l="1"/>
  <c r="S96" i="5"/>
  <c r="S102" i="5"/>
  <c r="S100" i="5"/>
  <c r="T93" i="5"/>
  <c r="T100" i="5" s="1"/>
  <c r="R104" i="5"/>
  <c r="U50" i="5"/>
  <c r="U45" i="5"/>
  <c r="U49" i="5"/>
  <c r="U46" i="5"/>
  <c r="V43" i="5"/>
  <c r="U51" i="5"/>
  <c r="T101" i="5"/>
  <c r="V94" i="5"/>
  <c r="V95" i="5" s="1"/>
  <c r="V91" i="5"/>
  <c r="V99" i="5" s="1"/>
  <c r="V92" i="5"/>
  <c r="T53" i="5"/>
  <c r="W90" i="5"/>
  <c r="W73" i="5"/>
  <c r="W56" i="5"/>
  <c r="W44" i="5"/>
  <c r="W42" i="5"/>
  <c r="X40" i="5"/>
  <c r="W48" i="5"/>
  <c r="V60" i="5"/>
  <c r="V61" i="5" s="1"/>
  <c r="V58" i="5"/>
  <c r="V57" i="5"/>
  <c r="V65" i="5" s="1"/>
  <c r="V75" i="5"/>
  <c r="V77" i="5"/>
  <c r="V74" i="5"/>
  <c r="V81" i="5" s="1"/>
  <c r="S67" i="5"/>
  <c r="S66" i="5"/>
  <c r="T59" i="5"/>
  <c r="S63" i="5"/>
  <c r="S62" i="5"/>
  <c r="S68" i="5"/>
  <c r="R70" i="5"/>
  <c r="T82" i="5"/>
  <c r="T79" i="5"/>
  <c r="T83" i="5"/>
  <c r="T78" i="5"/>
  <c r="U76" i="5"/>
  <c r="T84" i="5"/>
  <c r="S86" i="5"/>
  <c r="S104" i="5" l="1"/>
  <c r="U93" i="5"/>
  <c r="U97" i="5" s="1"/>
  <c r="T96" i="5"/>
  <c r="T97" i="5"/>
  <c r="T102" i="5"/>
  <c r="W94" i="5"/>
  <c r="W95" i="5" s="1"/>
  <c r="W91" i="5"/>
  <c r="W99" i="5" s="1"/>
  <c r="W92" i="5"/>
  <c r="W77" i="5"/>
  <c r="W74" i="5"/>
  <c r="W81" i="5" s="1"/>
  <c r="W75" i="5"/>
  <c r="U79" i="5"/>
  <c r="U83" i="5"/>
  <c r="U78" i="5"/>
  <c r="U82" i="5"/>
  <c r="V76" i="5"/>
  <c r="U84" i="5"/>
  <c r="W58" i="5"/>
  <c r="W57" i="5"/>
  <c r="W65" i="5" s="1"/>
  <c r="W60" i="5"/>
  <c r="W61" i="5" s="1"/>
  <c r="U53" i="5"/>
  <c r="S70" i="5"/>
  <c r="T86" i="5"/>
  <c r="T62" i="5"/>
  <c r="T66" i="5"/>
  <c r="T63" i="5"/>
  <c r="T67" i="5"/>
  <c r="U59" i="5"/>
  <c r="T68" i="5"/>
  <c r="X90" i="5"/>
  <c r="X73" i="5"/>
  <c r="X56" i="5"/>
  <c r="X44" i="5"/>
  <c r="X42" i="5"/>
  <c r="Y40" i="5"/>
  <c r="X48" i="5"/>
  <c r="V45" i="5"/>
  <c r="V49" i="5"/>
  <c r="V46" i="5"/>
  <c r="W43" i="5"/>
  <c r="V50" i="5"/>
  <c r="V51" i="5"/>
  <c r="U102" i="5" l="1"/>
  <c r="U101" i="5"/>
  <c r="V93" i="5"/>
  <c r="V101" i="5" s="1"/>
  <c r="U100" i="5"/>
  <c r="U96" i="5"/>
  <c r="T104" i="5"/>
  <c r="X77" i="5"/>
  <c r="X74" i="5"/>
  <c r="X81" i="5" s="1"/>
  <c r="X75" i="5"/>
  <c r="V53" i="5"/>
  <c r="X94" i="5"/>
  <c r="X95" i="5" s="1"/>
  <c r="X92" i="5"/>
  <c r="X91" i="5"/>
  <c r="X99" i="5" s="1"/>
  <c r="V83" i="5"/>
  <c r="V78" i="5"/>
  <c r="V82" i="5"/>
  <c r="W76" i="5"/>
  <c r="V79" i="5"/>
  <c r="V84" i="5"/>
  <c r="W49" i="5"/>
  <c r="W46" i="5"/>
  <c r="W50" i="5"/>
  <c r="W45" i="5"/>
  <c r="X43" i="5"/>
  <c r="W51" i="5"/>
  <c r="Y90" i="5"/>
  <c r="Y73" i="5"/>
  <c r="Y56" i="5"/>
  <c r="Y44" i="5"/>
  <c r="Y48" i="5"/>
  <c r="Y42" i="5"/>
  <c r="Z40" i="5"/>
  <c r="X57" i="5"/>
  <c r="X65" i="5" s="1"/>
  <c r="X60" i="5"/>
  <c r="X61" i="5" s="1"/>
  <c r="X58" i="5"/>
  <c r="U66" i="5"/>
  <c r="U67" i="5"/>
  <c r="U63" i="5"/>
  <c r="U62" i="5"/>
  <c r="V59" i="5"/>
  <c r="U68" i="5"/>
  <c r="T70" i="5"/>
  <c r="U86" i="5"/>
  <c r="V96" i="5" l="1"/>
  <c r="V97" i="5"/>
  <c r="U104" i="5"/>
  <c r="V102" i="5"/>
  <c r="V100" i="5"/>
  <c r="W93" i="5"/>
  <c r="W97" i="5" s="1"/>
  <c r="Y77" i="5"/>
  <c r="Y75" i="5"/>
  <c r="Y74" i="5"/>
  <c r="Y81" i="5" s="1"/>
  <c r="W53" i="5"/>
  <c r="V86" i="5"/>
  <c r="X46" i="5"/>
  <c r="X50" i="5"/>
  <c r="X45" i="5"/>
  <c r="X49" i="5"/>
  <c r="Y43" i="5"/>
  <c r="X51" i="5"/>
  <c r="W101" i="5"/>
  <c r="V63" i="5"/>
  <c r="V67" i="5"/>
  <c r="V62" i="5"/>
  <c r="V66" i="5"/>
  <c r="W59" i="5"/>
  <c r="V68" i="5"/>
  <c r="Y94" i="5"/>
  <c r="Y95" i="5" s="1"/>
  <c r="Y92" i="5"/>
  <c r="Y91" i="5"/>
  <c r="Y99" i="5" s="1"/>
  <c r="U70" i="5"/>
  <c r="Z90" i="5"/>
  <c r="Z73" i="5"/>
  <c r="Z56" i="5"/>
  <c r="Z48" i="5"/>
  <c r="Z44" i="5"/>
  <c r="Z42" i="5"/>
  <c r="AA40" i="5"/>
  <c r="Y57" i="5"/>
  <c r="Y65" i="5" s="1"/>
  <c r="Y60" i="5"/>
  <c r="Y61" i="5" s="1"/>
  <c r="Y58" i="5"/>
  <c r="W78" i="5"/>
  <c r="W82" i="5"/>
  <c r="W79" i="5"/>
  <c r="W83" i="5"/>
  <c r="X76" i="5"/>
  <c r="W84" i="5"/>
  <c r="W96" i="5" l="1"/>
  <c r="W100" i="5"/>
  <c r="V104" i="5"/>
  <c r="W102" i="5"/>
  <c r="X93" i="5"/>
  <c r="X100" i="5" s="1"/>
  <c r="W86" i="5"/>
  <c r="Z94" i="5"/>
  <c r="Z95" i="5" s="1"/>
  <c r="Z91" i="5"/>
  <c r="Z99" i="5" s="1"/>
  <c r="Z92" i="5"/>
  <c r="W67" i="5"/>
  <c r="W66" i="5"/>
  <c r="W62" i="5"/>
  <c r="X59" i="5"/>
  <c r="W63" i="5"/>
  <c r="W68" i="5"/>
  <c r="Y50" i="5"/>
  <c r="Y45" i="5"/>
  <c r="Y49" i="5"/>
  <c r="Y46" i="5"/>
  <c r="Z43" i="5"/>
  <c r="Y51" i="5"/>
  <c r="Z75" i="5"/>
  <c r="Z77" i="5"/>
  <c r="Z74" i="5"/>
  <c r="Z81" i="5" s="1"/>
  <c r="X82" i="5"/>
  <c r="X79" i="5"/>
  <c r="X83" i="5"/>
  <c r="Y76" i="5"/>
  <c r="X78" i="5"/>
  <c r="X84" i="5"/>
  <c r="AA90" i="5"/>
  <c r="AA73" i="5"/>
  <c r="AA56" i="5"/>
  <c r="AA44" i="5"/>
  <c r="AA42" i="5"/>
  <c r="AB40" i="5"/>
  <c r="AA48" i="5"/>
  <c r="Z60" i="5"/>
  <c r="Z61" i="5" s="1"/>
  <c r="Z58" i="5"/>
  <c r="Z57" i="5"/>
  <c r="Z65" i="5" s="1"/>
  <c r="V70" i="5"/>
  <c r="X53" i="5"/>
  <c r="W104" i="5" l="1"/>
  <c r="Y93" i="5"/>
  <c r="Y101" i="5" s="1"/>
  <c r="X97" i="5"/>
  <c r="X96" i="5"/>
  <c r="X101" i="5"/>
  <c r="X102" i="5"/>
  <c r="X86" i="5"/>
  <c r="AA77" i="5"/>
  <c r="AA74" i="5"/>
  <c r="AA81" i="5" s="1"/>
  <c r="AA75" i="5"/>
  <c r="Y79" i="5"/>
  <c r="Y83" i="5"/>
  <c r="Y78" i="5"/>
  <c r="Z76" i="5"/>
  <c r="Y82" i="5"/>
  <c r="Y84" i="5"/>
  <c r="Y53" i="5"/>
  <c r="X62" i="5"/>
  <c r="X66" i="5"/>
  <c r="X63" i="5"/>
  <c r="X67" i="5"/>
  <c r="Y59" i="5"/>
  <c r="X68" i="5"/>
  <c r="AB90" i="5"/>
  <c r="AB73" i="5"/>
  <c r="AB56" i="5"/>
  <c r="AB44" i="5"/>
  <c r="AB42" i="5"/>
  <c r="AC40" i="5"/>
  <c r="AB48" i="5"/>
  <c r="AA94" i="5"/>
  <c r="AA95" i="5" s="1"/>
  <c r="AA91" i="5"/>
  <c r="AA99" i="5" s="1"/>
  <c r="AA92" i="5"/>
  <c r="Z45" i="5"/>
  <c r="Z49" i="5"/>
  <c r="Z46" i="5"/>
  <c r="Z50" i="5"/>
  <c r="AA43" i="5"/>
  <c r="Z51" i="5"/>
  <c r="W70" i="5"/>
  <c r="AA58" i="5"/>
  <c r="AA57" i="5"/>
  <c r="AA65" i="5" s="1"/>
  <c r="AA60" i="5"/>
  <c r="AA61" i="5" s="1"/>
  <c r="Y96" i="5"/>
  <c r="Z93" i="5"/>
  <c r="Y102" i="5" l="1"/>
  <c r="Y100" i="5"/>
  <c r="Y97" i="5"/>
  <c r="X104" i="5"/>
  <c r="Y86" i="5"/>
  <c r="X70" i="5"/>
  <c r="AB57" i="5"/>
  <c r="AB65" i="5" s="1"/>
  <c r="AB60" i="5"/>
  <c r="AB61" i="5" s="1"/>
  <c r="AB58" i="5"/>
  <c r="AB77" i="5"/>
  <c r="AB74" i="5"/>
  <c r="AB81" i="5" s="1"/>
  <c r="AB75" i="5"/>
  <c r="Z101" i="5"/>
  <c r="Z100" i="5"/>
  <c r="Z97" i="5"/>
  <c r="Z96" i="5"/>
  <c r="AA93" i="5"/>
  <c r="Z102" i="5"/>
  <c r="AC90" i="5"/>
  <c r="AC73" i="5"/>
  <c r="AC44" i="5"/>
  <c r="AC48" i="5"/>
  <c r="AC56" i="5"/>
  <c r="AC42" i="5"/>
  <c r="AD40" i="5"/>
  <c r="Y66" i="5"/>
  <c r="Y67" i="5"/>
  <c r="Y63" i="5"/>
  <c r="Z59" i="5"/>
  <c r="Y62" i="5"/>
  <c r="Y68" i="5"/>
  <c r="Z83" i="5"/>
  <c r="Z78" i="5"/>
  <c r="Z82" i="5"/>
  <c r="Z79" i="5"/>
  <c r="AA76" i="5"/>
  <c r="Z84" i="5"/>
  <c r="AA49" i="5"/>
  <c r="AA46" i="5"/>
  <c r="AA50" i="5"/>
  <c r="AA45" i="5"/>
  <c r="AB43" i="5"/>
  <c r="AA51" i="5"/>
  <c r="Z53" i="5"/>
  <c r="AB92" i="5"/>
  <c r="AB94" i="5"/>
  <c r="AB95" i="5" s="1"/>
  <c r="AB91" i="5"/>
  <c r="AB99" i="5" s="1"/>
  <c r="Y104" i="5" l="1"/>
  <c r="Z104" i="5"/>
  <c r="AC77" i="5"/>
  <c r="AC75" i="5"/>
  <c r="AC74" i="5"/>
  <c r="AC81" i="5" s="1"/>
  <c r="AB46" i="5"/>
  <c r="AB50" i="5"/>
  <c r="AB45" i="5"/>
  <c r="AB49" i="5"/>
  <c r="AC43" i="5"/>
  <c r="AB51" i="5"/>
  <c r="Y70" i="5"/>
  <c r="AC94" i="5"/>
  <c r="AC95" i="5" s="1"/>
  <c r="AC92" i="5"/>
  <c r="AC91" i="5"/>
  <c r="AC99" i="5" s="1"/>
  <c r="AC57" i="5"/>
  <c r="AC65" i="5" s="1"/>
  <c r="AC60" i="5"/>
  <c r="AC61" i="5" s="1"/>
  <c r="AC58" i="5"/>
  <c r="AA53" i="5"/>
  <c r="Z86" i="5"/>
  <c r="Z63" i="5"/>
  <c r="Z67" i="5"/>
  <c r="Z62" i="5"/>
  <c r="AA59" i="5"/>
  <c r="Z66" i="5"/>
  <c r="Z68" i="5"/>
  <c r="AD90" i="5"/>
  <c r="AD73" i="5"/>
  <c r="AD56" i="5"/>
  <c r="AD44" i="5"/>
  <c r="AD48" i="5"/>
  <c r="AD42" i="5"/>
  <c r="AE40" i="5"/>
  <c r="AA78" i="5"/>
  <c r="AA82" i="5"/>
  <c r="AA79" i="5"/>
  <c r="AA83" i="5"/>
  <c r="AB76" i="5"/>
  <c r="AA84" i="5"/>
  <c r="AA101" i="5"/>
  <c r="AA100" i="5"/>
  <c r="AA97" i="5"/>
  <c r="AA96" i="5"/>
  <c r="AB93" i="5"/>
  <c r="AA102" i="5"/>
  <c r="AA86" i="5" l="1"/>
  <c r="Z70" i="5"/>
  <c r="AD94" i="5"/>
  <c r="AD95" i="5" s="1"/>
  <c r="AD91" i="5"/>
  <c r="AD99" i="5" s="1"/>
  <c r="AD92" i="5"/>
  <c r="AE90" i="5"/>
  <c r="AE73" i="5"/>
  <c r="AE56" i="5"/>
  <c r="AE44" i="5"/>
  <c r="AE42" i="5"/>
  <c r="AF40" i="5"/>
  <c r="AE48" i="5"/>
  <c r="AD60" i="5"/>
  <c r="AD61" i="5" s="1"/>
  <c r="AD58" i="5"/>
  <c r="AD57" i="5"/>
  <c r="AD65" i="5" s="1"/>
  <c r="AB53" i="5"/>
  <c r="AB101" i="5"/>
  <c r="AB100" i="5"/>
  <c r="AB97" i="5"/>
  <c r="AB96" i="5"/>
  <c r="AC93" i="5"/>
  <c r="AB102" i="5"/>
  <c r="AB82" i="5"/>
  <c r="AB79" i="5"/>
  <c r="AB83" i="5"/>
  <c r="AB78" i="5"/>
  <c r="AC76" i="5"/>
  <c r="AB84" i="5"/>
  <c r="AA104" i="5"/>
  <c r="AD77" i="5"/>
  <c r="AD75" i="5"/>
  <c r="AD74" i="5"/>
  <c r="AD81" i="5" s="1"/>
  <c r="AA67" i="5"/>
  <c r="AA66" i="5"/>
  <c r="AB59" i="5"/>
  <c r="AA63" i="5"/>
  <c r="AA62" i="5"/>
  <c r="AA68" i="5"/>
  <c r="AC50" i="5"/>
  <c r="AC45" i="5"/>
  <c r="AC49" i="5"/>
  <c r="AC46" i="5"/>
  <c r="AD43" i="5"/>
  <c r="AC51" i="5"/>
  <c r="AB86" i="5" l="1"/>
  <c r="AF90" i="5"/>
  <c r="AF73" i="5"/>
  <c r="AF56" i="5"/>
  <c r="AF44" i="5"/>
  <c r="AF42" i="5"/>
  <c r="AG40" i="5"/>
  <c r="AF48" i="5"/>
  <c r="AE58" i="5"/>
  <c r="AE57" i="5"/>
  <c r="AE65" i="5" s="1"/>
  <c r="AE60" i="5"/>
  <c r="AE61" i="5" s="1"/>
  <c r="AC53" i="5"/>
  <c r="AC100" i="5"/>
  <c r="AC101" i="5"/>
  <c r="AC96" i="5"/>
  <c r="AC97" i="5"/>
  <c r="AD93" i="5"/>
  <c r="AC102" i="5"/>
  <c r="AE77" i="5"/>
  <c r="AE74" i="5"/>
  <c r="AE81" i="5" s="1"/>
  <c r="AE75" i="5"/>
  <c r="AC79" i="5"/>
  <c r="AC83" i="5"/>
  <c r="AC78" i="5"/>
  <c r="AD76" i="5"/>
  <c r="AC82" i="5"/>
  <c r="AC84" i="5"/>
  <c r="AA70" i="5"/>
  <c r="AD45" i="5"/>
  <c r="AD49" i="5"/>
  <c r="AD46" i="5"/>
  <c r="AD50" i="5"/>
  <c r="AE43" i="5"/>
  <c r="AD51" i="5"/>
  <c r="AB62" i="5"/>
  <c r="AB66" i="5"/>
  <c r="AB63" i="5"/>
  <c r="AB67" i="5"/>
  <c r="AC59" i="5"/>
  <c r="AB68" i="5"/>
  <c r="AB104" i="5"/>
  <c r="AE94" i="5"/>
  <c r="AE95" i="5" s="1"/>
  <c r="AE91" i="5"/>
  <c r="AE99" i="5" s="1"/>
  <c r="AE92" i="5"/>
  <c r="AD53" i="5" l="1"/>
  <c r="AC86" i="5"/>
  <c r="AD101" i="5"/>
  <c r="AD100" i="5"/>
  <c r="AD97" i="5"/>
  <c r="AD96" i="5"/>
  <c r="AE93" i="5"/>
  <c r="AD102" i="5"/>
  <c r="AF77" i="5"/>
  <c r="AF74" i="5"/>
  <c r="AF81" i="5" s="1"/>
  <c r="AF75" i="5"/>
  <c r="AF57" i="5"/>
  <c r="AF65" i="5" s="1"/>
  <c r="AF60" i="5"/>
  <c r="AF61" i="5" s="1"/>
  <c r="AF58" i="5"/>
  <c r="AC66" i="5"/>
  <c r="AC67" i="5"/>
  <c r="AC63" i="5"/>
  <c r="AC62" i="5"/>
  <c r="AD59" i="5"/>
  <c r="AC68" i="5"/>
  <c r="AB70" i="5"/>
  <c r="AF92" i="5"/>
  <c r="AF94" i="5"/>
  <c r="AF95" i="5" s="1"/>
  <c r="AF91" i="5"/>
  <c r="AF99" i="5" s="1"/>
  <c r="AE49" i="5"/>
  <c r="AE46" i="5"/>
  <c r="AE50" i="5"/>
  <c r="AF43" i="5"/>
  <c r="AE45" i="5"/>
  <c r="AE51" i="5"/>
  <c r="AD83" i="5"/>
  <c r="AD78" i="5"/>
  <c r="AD82" i="5"/>
  <c r="AE76" i="5"/>
  <c r="AD79" i="5"/>
  <c r="AD84" i="5"/>
  <c r="AG90" i="5"/>
  <c r="AG73" i="5"/>
  <c r="AG56" i="5"/>
  <c r="AG44" i="5"/>
  <c r="AG48" i="5"/>
  <c r="AG42" i="5"/>
  <c r="AH40" i="5"/>
  <c r="AC104" i="5"/>
  <c r="AD104" i="5" l="1"/>
  <c r="AG77" i="5"/>
  <c r="AG75" i="5"/>
  <c r="AG74" i="5"/>
  <c r="AG81" i="5" s="1"/>
  <c r="AE78" i="5"/>
  <c r="AE82" i="5"/>
  <c r="AE79" i="5"/>
  <c r="AE83" i="5"/>
  <c r="AF76" i="5"/>
  <c r="AE84" i="5"/>
  <c r="AD63" i="5"/>
  <c r="AD67" i="5"/>
  <c r="AD62" i="5"/>
  <c r="AE59" i="5"/>
  <c r="AD66" i="5"/>
  <c r="AD68" i="5"/>
  <c r="AG94" i="5"/>
  <c r="AG95" i="5" s="1"/>
  <c r="AG92" i="5"/>
  <c r="AG91" i="5"/>
  <c r="AG99" i="5" s="1"/>
  <c r="AE53" i="5"/>
  <c r="AC70" i="5"/>
  <c r="AH90" i="5"/>
  <c r="AH73" i="5"/>
  <c r="AH56" i="5"/>
  <c r="AH44" i="5"/>
  <c r="AH48" i="5"/>
  <c r="AG57" i="5"/>
  <c r="AG65" i="5" s="1"/>
  <c r="AG60" i="5"/>
  <c r="AG61" i="5" s="1"/>
  <c r="AG58" i="5"/>
  <c r="AD86" i="5"/>
  <c r="AF46" i="5"/>
  <c r="AF50" i="5"/>
  <c r="AF45" i="5"/>
  <c r="AG43" i="5"/>
  <c r="AF49" i="5"/>
  <c r="AF51" i="5"/>
  <c r="AE101" i="5"/>
  <c r="AE100" i="5"/>
  <c r="AE97" i="5"/>
  <c r="AE96" i="5"/>
  <c r="AF93" i="5"/>
  <c r="AE102" i="5"/>
  <c r="AG50" i="5" l="1"/>
  <c r="AG45" i="5"/>
  <c r="AG49" i="5"/>
  <c r="AG46" i="5"/>
  <c r="AH43" i="5"/>
  <c r="AG51" i="5"/>
  <c r="AH94" i="5"/>
  <c r="AH95" i="5" s="1"/>
  <c r="AH99" i="5"/>
  <c r="AH81" i="5"/>
  <c r="AH77" i="5"/>
  <c r="AF101" i="5"/>
  <c r="AF100" i="5"/>
  <c r="AF97" i="5"/>
  <c r="AF96" i="5"/>
  <c r="AG93" i="5"/>
  <c r="AF102" i="5"/>
  <c r="AF53" i="5"/>
  <c r="AH60" i="5"/>
  <c r="AH61" i="5" s="1"/>
  <c r="AH65" i="5"/>
  <c r="AE67" i="5"/>
  <c r="AE66" i="5"/>
  <c r="AE62" i="5"/>
  <c r="AF59" i="5"/>
  <c r="AE63" i="5"/>
  <c r="AE68" i="5"/>
  <c r="AE104" i="5"/>
  <c r="AD70" i="5"/>
  <c r="AF82" i="5"/>
  <c r="AF79" i="5"/>
  <c r="AF83" i="5"/>
  <c r="AF78" i="5"/>
  <c r="AG76" i="5"/>
  <c r="AF84" i="5"/>
  <c r="AE86" i="5"/>
  <c r="AE70" i="5" l="1"/>
  <c r="AG101" i="5"/>
  <c r="AG100" i="5"/>
  <c r="AG97" i="5"/>
  <c r="AG96" i="5"/>
  <c r="AH93" i="5"/>
  <c r="AG102" i="5"/>
  <c r="AF104" i="5"/>
  <c r="AG53" i="5"/>
  <c r="AG79" i="5"/>
  <c r="AG83" i="5"/>
  <c r="AG78" i="5"/>
  <c r="AG82" i="5"/>
  <c r="AH76" i="5"/>
  <c r="AG84" i="5"/>
  <c r="AF86" i="5"/>
  <c r="AF62" i="5"/>
  <c r="AF66" i="5"/>
  <c r="AF63" i="5"/>
  <c r="AF67" i="5"/>
  <c r="AG59" i="5"/>
  <c r="AH59" i="5" s="1"/>
  <c r="AF68" i="5"/>
  <c r="AH45" i="5"/>
  <c r="AH49" i="5"/>
  <c r="AH46" i="5"/>
  <c r="D14" i="5" s="1"/>
  <c r="D17" i="5" s="1"/>
  <c r="E17" i="5" s="1"/>
  <c r="AH50" i="5"/>
  <c r="AH51" i="5"/>
  <c r="AG104" i="5" l="1"/>
  <c r="AF70" i="5"/>
  <c r="AG86" i="5"/>
  <c r="AG66" i="5"/>
  <c r="AG67" i="5"/>
  <c r="AG63" i="5"/>
  <c r="AG62" i="5"/>
  <c r="AG68" i="5"/>
  <c r="AH53" i="5"/>
  <c r="AH83" i="5"/>
  <c r="AH78" i="5"/>
  <c r="AH82" i="5"/>
  <c r="AH79" i="5"/>
  <c r="I14" i="5" s="1"/>
  <c r="I17" i="5" s="1"/>
  <c r="J17" i="5" s="1"/>
  <c r="AH84" i="5"/>
  <c r="AH101" i="5"/>
  <c r="AH97" i="5"/>
  <c r="L14" i="5" s="1"/>
  <c r="L17" i="5" s="1"/>
  <c r="M17" i="5" s="1"/>
  <c r="AH96" i="5"/>
  <c r="AH100" i="5"/>
  <c r="AH102" i="5"/>
  <c r="D16" i="5" l="1"/>
  <c r="E16" i="5" s="1"/>
  <c r="D12" i="5"/>
  <c r="D13" i="5" s="1"/>
  <c r="AH86" i="5"/>
  <c r="I16" i="5" s="1"/>
  <c r="AH104" i="5"/>
  <c r="L16" i="5" s="1"/>
  <c r="AG70" i="5"/>
  <c r="AH63" i="5"/>
  <c r="F14" i="5" s="1"/>
  <c r="F17" i="5" s="1"/>
  <c r="G17" i="5" s="1"/>
  <c r="AH67" i="5"/>
  <c r="AH62" i="5"/>
  <c r="AH66" i="5"/>
  <c r="AH68" i="5"/>
  <c r="M16" i="5" l="1"/>
  <c r="J16" i="5"/>
  <c r="AH70" i="5"/>
  <c r="F16" i="5" s="1"/>
  <c r="G16" i="5" s="1"/>
  <c r="L12" i="5" l="1"/>
  <c r="L13" i="5" s="1"/>
  <c r="E13" i="5" l="1"/>
  <c r="M13" i="5"/>
  <c r="I12" i="5"/>
  <c r="I13" i="5" l="1"/>
  <c r="J13" i="5" s="1"/>
  <c r="F12" i="5"/>
  <c r="F13" i="5" l="1"/>
  <c r="G13" i="5" s="1"/>
</calcChain>
</file>

<file path=xl/sharedStrings.xml><?xml version="1.0" encoding="utf-8"?>
<sst xmlns="http://schemas.openxmlformats.org/spreadsheetml/2006/main" count="101" uniqueCount="52">
  <si>
    <t>Total Cost of Ownership</t>
  </si>
  <si>
    <t>Installation Cost</t>
  </si>
  <si>
    <t>Assumptions</t>
  </si>
  <si>
    <t>Network Monthly Cost</t>
  </si>
  <si>
    <t>Failure Rate</t>
  </si>
  <si>
    <t>Qty</t>
  </si>
  <si>
    <t>kL</t>
  </si>
  <si>
    <t>Average Consumption per Connection per year</t>
  </si>
  <si>
    <t>Average Water Cost</t>
  </si>
  <si>
    <t>per kL</t>
  </si>
  <si>
    <t>Inflation</t>
  </si>
  <si>
    <t>iPerl</t>
  </si>
  <si>
    <t>Meter Accuracy</t>
  </si>
  <si>
    <t>Network Charges</t>
  </si>
  <si>
    <t>Revenue $k AUD</t>
  </si>
  <si>
    <t>Sensus Analytics</t>
  </si>
  <si>
    <t>per month</t>
  </si>
  <si>
    <t>Meter Costs (Including Installation)</t>
  </si>
  <si>
    <t>Discount Rate</t>
  </si>
  <si>
    <t>Electricity Savings and Impact on Network due to lower head-loss of the iPerl.</t>
  </si>
  <si>
    <t>Risks associated with having two separate devices versus an integrated device.</t>
  </si>
  <si>
    <t>More effective theft detection.</t>
  </si>
  <si>
    <t>Reduced need for ongoing testing of meters.</t>
  </si>
  <si>
    <t>Not Included in Calculation additional benefits of iPerl</t>
  </si>
  <si>
    <t>Calculation does not highlight the increased differential in measuring performance as size of meter increases.</t>
  </si>
  <si>
    <t>Initial Meter Price (excl GST)</t>
  </si>
  <si>
    <t>Same Failure rate due to electronics, maybe higher due meters being only designed for 6 year life</t>
  </si>
  <si>
    <t>New Installs</t>
  </si>
  <si>
    <t>Total Quantity</t>
  </si>
  <si>
    <t>Removed Meters</t>
  </si>
  <si>
    <t>Quality issues that are not detected and impact of low sensitivity at low flow.</t>
  </si>
  <si>
    <t>NPV $M</t>
  </si>
  <si>
    <t>Error Degradation</t>
  </si>
  <si>
    <t>NB-IoT Ultrasonic with 10 year life</t>
  </si>
  <si>
    <t>Initial Accuracy</t>
  </si>
  <si>
    <t>Volume</t>
  </si>
  <si>
    <t>Criteria</t>
  </si>
  <si>
    <t>Results</t>
  </si>
  <si>
    <t>Meter Life (years)</t>
  </si>
  <si>
    <t>Meter Fleet Size</t>
  </si>
  <si>
    <t>Comparison Years</t>
  </si>
  <si>
    <t>Meter Fleet $M Revenue</t>
  </si>
  <si>
    <t>Meter Fleet Volume (GL)</t>
  </si>
  <si>
    <t>No. of Meters to Replace per year.</t>
  </si>
  <si>
    <t>Volumetric (Magnetic Coupling)</t>
  </si>
  <si>
    <t>Volumetric (Direct Drive)</t>
  </si>
  <si>
    <t>Net Benefit</t>
  </si>
  <si>
    <t>30y is sufficient timeframe to analyse different replacement cycles.</t>
  </si>
  <si>
    <t>Only Metrology</t>
  </si>
  <si>
    <t>Quality issues that are deemed water network issues and therefore not recorded as mechanical meter quality issues.</t>
  </si>
  <si>
    <t>Straightline Calculation</t>
  </si>
  <si>
    <t>Total Accuracy based on 10-point testing (not AS3565.4).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</si>
</sst>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,_-;\-* #,##0,_-;_-* &quot;-&quot;??_-;_-@_-"/>
    <numFmt numFmtId="167" formatCode="&quot;Year&quot;\ 0"/>
    <numFmt numFmtId="168" formatCode="_-&quot;$&quot;* #,##0,,_-;\-&quot;$&quot;* #,##0,,_-;_-&quot;$&quot;* &quot;-&quot;_-;_-@_-"/>
    <numFmt numFmtId="169" formatCode="_-* #,##0.0_-;\-* #,##0.0_-;_-* &quot;-&quot;?_-;_-@_-"/>
    <numFmt numFmtId="170" formatCode="_-* #,##0.0,,_-;\-* #,##0.0,,_-;_-* &quot;-&quot;?_-;_-@_-"/>
    <numFmt numFmtId="171" formatCode="_-* #,##0.0,,_-;[Red]\-* \ #,##0.0,,_-;_-* &quot;-&quot;??_-;_-@_-"/>
    <numFmt numFmtId="172" formatCode="0.0%;[Red]\-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E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164" fontId="0" fillId="0" borderId="0" xfId="1" applyNumberFormat="1" applyFont="1"/>
    <xf numFmtId="9" fontId="0" fillId="0" borderId="0" xfId="3" applyFont="1"/>
    <xf numFmtId="164" fontId="0" fillId="0" borderId="0" xfId="0" applyNumberFormat="1"/>
    <xf numFmtId="44" fontId="0" fillId="0" borderId="0" xfId="0" applyNumberFormat="1"/>
    <xf numFmtId="166" fontId="0" fillId="0" borderId="0" xfId="0" applyNumberFormat="1"/>
    <xf numFmtId="167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168" fontId="0" fillId="0" borderId="0" xfId="0" applyNumberFormat="1"/>
    <xf numFmtId="43" fontId="0" fillId="0" borderId="0" xfId="1" applyFont="1"/>
    <xf numFmtId="43" fontId="0" fillId="0" borderId="0" xfId="0" applyNumberFormat="1"/>
    <xf numFmtId="43" fontId="0" fillId="0" borderId="0" xfId="1" applyNumberFormat="1" applyFont="1"/>
    <xf numFmtId="169" fontId="0" fillId="0" borderId="0" xfId="0" applyNumberFormat="1"/>
    <xf numFmtId="0" fontId="0" fillId="2" borderId="1" xfId="0" applyFill="1" applyBorder="1"/>
    <xf numFmtId="44" fontId="0" fillId="2" borderId="2" xfId="0" applyNumberFormat="1" applyFill="1" applyBorder="1"/>
    <xf numFmtId="0" fontId="0" fillId="2" borderId="2" xfId="0" applyFill="1" applyBorder="1"/>
    <xf numFmtId="164" fontId="0" fillId="2" borderId="2" xfId="1" applyNumberFormat="1" applyFont="1" applyFill="1" applyBorder="1"/>
    <xf numFmtId="170" fontId="0" fillId="0" borderId="0" xfId="1" applyNumberFormat="1" applyFont="1"/>
    <xf numFmtId="171" fontId="0" fillId="0" borderId="0" xfId="1" applyNumberFormat="1" applyFont="1"/>
    <xf numFmtId="172" fontId="0" fillId="0" borderId="0" xfId="3" applyNumberFormat="1" applyFont="1"/>
    <xf numFmtId="0" fontId="0" fillId="0" borderId="3" xfId="0" applyBorder="1"/>
    <xf numFmtId="167" fontId="0" fillId="0" borderId="3" xfId="0" applyNumberFormat="1" applyBorder="1" applyAlignment="1">
      <alignment horizontal="center"/>
    </xf>
    <xf numFmtId="164" fontId="0" fillId="0" borderId="3" xfId="1" applyNumberFormat="1" applyFont="1" applyBorder="1"/>
    <xf numFmtId="9" fontId="0" fillId="0" borderId="3" xfId="3" applyFont="1" applyBorder="1"/>
    <xf numFmtId="166" fontId="0" fillId="0" borderId="3" xfId="0" applyNumberFormat="1" applyBorder="1"/>
    <xf numFmtId="0" fontId="0" fillId="3" borderId="3" xfId="0" applyFill="1" applyBorder="1"/>
    <xf numFmtId="0" fontId="4" fillId="4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Border="1"/>
    <xf numFmtId="0" fontId="0" fillId="0" borderId="0" xfId="0" applyBorder="1"/>
    <xf numFmtId="0" fontId="0" fillId="0" borderId="8" xfId="0" applyBorder="1"/>
    <xf numFmtId="168" fontId="0" fillId="0" borderId="0" xfId="0" applyNumberFormat="1" applyBorder="1"/>
    <xf numFmtId="43" fontId="0" fillId="0" borderId="0" xfId="1" applyNumberFormat="1" applyFont="1" applyBorder="1"/>
    <xf numFmtId="164" fontId="0" fillId="0" borderId="0" xfId="1" applyNumberFormat="1" applyFont="1" applyBorder="1"/>
    <xf numFmtId="44" fontId="0" fillId="0" borderId="0" xfId="0" applyNumberFormat="1" applyBorder="1"/>
    <xf numFmtId="168" fontId="0" fillId="0" borderId="0" xfId="2" applyNumberFormat="1" applyFont="1" applyBorder="1"/>
    <xf numFmtId="44" fontId="0" fillId="0" borderId="0" xfId="2" applyFont="1" applyBorder="1"/>
    <xf numFmtId="44" fontId="0" fillId="0" borderId="8" xfId="0" applyNumberFormat="1" applyBorder="1"/>
    <xf numFmtId="165" fontId="0" fillId="0" borderId="0" xfId="3" applyNumberFormat="1" applyFont="1" applyBorder="1"/>
    <xf numFmtId="10" fontId="0" fillId="0" borderId="0" xfId="3" applyNumberFormat="1" applyFont="1" applyBorder="1"/>
    <xf numFmtId="0" fontId="0" fillId="2" borderId="0" xfId="0" applyFill="1" applyBorder="1"/>
    <xf numFmtId="164" fontId="0" fillId="2" borderId="0" xfId="1" applyNumberFormat="1" applyFont="1" applyFill="1" applyBorder="1"/>
    <xf numFmtId="9" fontId="0" fillId="0" borderId="0" xfId="0" applyNumberFormat="1" applyBorder="1"/>
    <xf numFmtId="0" fontId="0" fillId="0" borderId="9" xfId="0" applyBorder="1"/>
    <xf numFmtId="0" fontId="0" fillId="0" borderId="10" xfId="0" applyBorder="1"/>
    <xf numFmtId="164" fontId="0" fillId="0" borderId="10" xfId="1" applyNumberFormat="1" applyFont="1" applyBorder="1"/>
    <xf numFmtId="0" fontId="0" fillId="0" borderId="11" xfId="0" applyBorder="1"/>
    <xf numFmtId="43" fontId="0" fillId="0" borderId="5" xfId="1" applyNumberFormat="1" applyFont="1" applyBorder="1"/>
    <xf numFmtId="44" fontId="0" fillId="0" borderId="5" xfId="0" applyNumberFormat="1" applyBorder="1"/>
    <xf numFmtId="168" fontId="0" fillId="0" borderId="5" xfId="0" applyNumberFormat="1" applyBorder="1"/>
    <xf numFmtId="0" fontId="4" fillId="3" borderId="0" xfId="0" applyFont="1" applyFill="1" applyAlignment="1">
      <alignment horizontal="center"/>
    </xf>
    <xf numFmtId="0" fontId="4" fillId="3" borderId="3" xfId="0" applyFont="1" applyFill="1" applyBorder="1"/>
    <xf numFmtId="0" fontId="5" fillId="4" borderId="0" xfId="0" applyFont="1" applyFill="1" applyAlignment="1">
      <alignment horizontal="center" wrapText="1"/>
    </xf>
    <xf numFmtId="0" fontId="5" fillId="4" borderId="3" xfId="0" applyFont="1" applyFill="1" applyBorder="1"/>
    <xf numFmtId="0" fontId="6" fillId="5" borderId="3" xfId="0" applyFont="1" applyFill="1" applyBorder="1"/>
    <xf numFmtId="0" fontId="4" fillId="6" borderId="0" xfId="0" applyFont="1" applyFill="1" applyAlignment="1">
      <alignment horizontal="center" wrapText="1"/>
    </xf>
    <xf numFmtId="0" fontId="4" fillId="6" borderId="3" xfId="0" applyFont="1" applyFill="1" applyBorder="1"/>
    <xf numFmtId="0" fontId="7" fillId="5" borderId="0" xfId="0" applyFont="1" applyFill="1" applyAlignment="1">
      <alignment horizontal="center" wrapText="1"/>
    </xf>
    <xf numFmtId="0" fontId="7" fillId="5" borderId="3" xfId="0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E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M104"/>
  <sheetViews>
    <sheetView showGridLines="0" tabSelected="1" topLeftCell="B5" workbookViewId="0">
      <selection activeCell="S28" sqref="S28"/>
    </sheetView>
  </sheetViews>
  <sheetFormatPr defaultRowHeight="15" x14ac:dyDescent="0.25"/>
  <cols>
    <col min="3" max="3" width="43.42578125" bestFit="1" customWidth="1"/>
    <col min="4" max="13" width="12" customWidth="1"/>
    <col min="14" max="14" width="15.28515625" bestFit="1" customWidth="1"/>
    <col min="15" max="15" width="12" customWidth="1"/>
    <col min="16" max="16" width="13.28515625" bestFit="1" customWidth="1"/>
    <col min="17" max="18" width="12" customWidth="1"/>
    <col min="19" max="19" width="18" bestFit="1" customWidth="1"/>
    <col min="20" max="20" width="12" customWidth="1"/>
    <col min="21" max="24" width="11.5703125" bestFit="1" customWidth="1"/>
    <col min="25" max="28" width="12.5703125" bestFit="1" customWidth="1"/>
    <col min="29" max="31" width="14.28515625" bestFit="1" customWidth="1"/>
    <col min="32" max="34" width="15.28515625" bestFit="1" customWidth="1"/>
    <col min="35" max="36" width="16.28515625" bestFit="1" customWidth="1"/>
  </cols>
  <sheetData>
    <row r="1" spans="3:17" x14ac:dyDescent="0.25">
      <c r="C1" s="7"/>
    </row>
    <row r="2" spans="3:17" x14ac:dyDescent="0.25">
      <c r="C2" t="s">
        <v>0</v>
      </c>
    </row>
    <row r="4" spans="3:17" x14ac:dyDescent="0.25">
      <c r="C4" s="8" t="s">
        <v>2</v>
      </c>
      <c r="Q4" s="8" t="s">
        <v>23</v>
      </c>
    </row>
    <row r="5" spans="3:17" x14ac:dyDescent="0.25">
      <c r="C5" t="s">
        <v>47</v>
      </c>
      <c r="Q5" t="s">
        <v>19</v>
      </c>
    </row>
    <row r="6" spans="3:17" x14ac:dyDescent="0.25">
      <c r="C6" t="s">
        <v>48</v>
      </c>
      <c r="M6" s="11"/>
      <c r="Q6" t="s">
        <v>20</v>
      </c>
    </row>
    <row r="7" spans="3:17" x14ac:dyDescent="0.25">
      <c r="C7" t="s">
        <v>50</v>
      </c>
      <c r="L7" s="4"/>
      <c r="Q7" t="s">
        <v>49</v>
      </c>
    </row>
    <row r="8" spans="3:17" x14ac:dyDescent="0.25">
      <c r="C8" t="s">
        <v>51</v>
      </c>
      <c r="Q8" t="s">
        <v>21</v>
      </c>
    </row>
    <row r="9" spans="3:17" x14ac:dyDescent="0.25">
      <c r="Q9" t="s">
        <v>22</v>
      </c>
    </row>
    <row r="10" spans="3:17" x14ac:dyDescent="0.25">
      <c r="Q10" t="s">
        <v>24</v>
      </c>
    </row>
    <row r="11" spans="3:17" ht="60" x14ac:dyDescent="0.25">
      <c r="C11" s="8" t="s">
        <v>37</v>
      </c>
      <c r="D11" s="55" t="s">
        <v>11</v>
      </c>
      <c r="F11" s="57" t="s">
        <v>44</v>
      </c>
      <c r="G11" s="9"/>
      <c r="H11" s="9"/>
      <c r="I11" s="62" t="s">
        <v>33</v>
      </c>
      <c r="L11" s="60" t="s">
        <v>45</v>
      </c>
      <c r="Q11" t="s">
        <v>30</v>
      </c>
    </row>
    <row r="12" spans="3:17" x14ac:dyDescent="0.25">
      <c r="C12" s="15" t="s">
        <v>31</v>
      </c>
      <c r="D12" s="18">
        <f>NPV($D$34,D53:LV53)</f>
        <v>9182.371618506264</v>
      </c>
      <c r="E12" s="16"/>
      <c r="F12" s="18">
        <f>NPV($D$34,D70:LV70)</f>
        <v>9164.6846055063361</v>
      </c>
      <c r="G12" s="17"/>
      <c r="H12" s="17"/>
      <c r="I12" s="18">
        <f>NPV($D$34,D86:LV86)</f>
        <v>9009.7559980928072</v>
      </c>
      <c r="J12" s="17"/>
      <c r="K12" s="17"/>
      <c r="L12" s="18">
        <f>NPV($D$34,D104:LV104)</f>
        <v>9016.8398208304661</v>
      </c>
      <c r="M12" s="10"/>
    </row>
    <row r="13" spans="3:17" x14ac:dyDescent="0.25">
      <c r="C13" t="str">
        <f>"Net Benefit of that Meter over " &amp; D36 &amp; " years."</f>
        <v>Net Benefit of that Meter over 1 years.</v>
      </c>
      <c r="D13" s="13">
        <f>D12/30*$D$36</f>
        <v>306.07905395020879</v>
      </c>
      <c r="E13" s="21">
        <f>(D13-$D13)/$D13</f>
        <v>0</v>
      </c>
      <c r="F13" s="13">
        <f>F12/30*$D$36</f>
        <v>305.48948685021122</v>
      </c>
      <c r="G13" s="21">
        <f>(F13-$D13)/$D13</f>
        <v>-1.9261922447443066E-3</v>
      </c>
      <c r="I13" s="13">
        <f>I12/30*$D$36</f>
        <v>300.32519993642688</v>
      </c>
      <c r="J13" s="21">
        <f>(I13-$D13)/$D13</f>
        <v>-1.8798587944923239E-2</v>
      </c>
      <c r="L13" s="13">
        <f>L12/30*$D$36</f>
        <v>300.56132736101551</v>
      </c>
      <c r="M13" s="21">
        <f>(L13-$D13)/$D13</f>
        <v>-1.8027128998153744E-2</v>
      </c>
    </row>
    <row r="14" spans="3:17" x14ac:dyDescent="0.25">
      <c r="C14" t="str">
        <f>" Volume Measured over " &amp; D36 &amp; " years."</f>
        <v xml:space="preserve"> Volume Measured over 1 years.</v>
      </c>
      <c r="D14" s="1">
        <f>AVERAGE(E46:AH46)*$D$36</f>
        <v>214</v>
      </c>
      <c r="E14" s="4"/>
      <c r="F14" s="1">
        <f>AVERAGE(E63:AH63)*$D$36</f>
        <v>209.47390000000001</v>
      </c>
      <c r="I14" s="1">
        <f>AVERAGE(E79:AH79)*$D$36</f>
        <v>209.72</v>
      </c>
      <c r="L14" s="1">
        <f>AVERAGE(E97:AH97)*$D$36</f>
        <v>205.654</v>
      </c>
      <c r="M14" s="10"/>
      <c r="N14" s="11"/>
    </row>
    <row r="15" spans="3:17" x14ac:dyDescent="0.25">
      <c r="D15" s="1"/>
      <c r="E15" s="4"/>
      <c r="F15" s="1"/>
      <c r="I15" s="1"/>
      <c r="L15" s="1"/>
      <c r="M15" s="10"/>
      <c r="N15" s="11"/>
    </row>
    <row r="16" spans="3:17" x14ac:dyDescent="0.25">
      <c r="C16" t="s">
        <v>41</v>
      </c>
      <c r="D16" s="19">
        <f>AVERAGE(E53:AH53)*$D$36*$D$35</f>
        <v>9463497724.8726883</v>
      </c>
      <c r="E16" s="1">
        <f>D16-$D16</f>
        <v>0</v>
      </c>
      <c r="F16" s="19">
        <f>AVERAGE(E70:AH70)*$D$36*$D$35</f>
        <v>9306634949.1054611</v>
      </c>
      <c r="G16" s="20">
        <f>F16-$D16</f>
        <v>-156862775.76722717</v>
      </c>
      <c r="I16" s="19">
        <f>AVERAGE(E86:AH86)*$D$36*$D$35</f>
        <v>9244456400.4244576</v>
      </c>
      <c r="J16" s="20">
        <f>I16-$D16</f>
        <v>-219041324.44823074</v>
      </c>
      <c r="L16" s="19">
        <f>AVERAGE(E104:AH104)*$D$36*$D$35</f>
        <v>9130163261.13517</v>
      </c>
      <c r="M16" s="20">
        <f>L16-$D16</f>
        <v>-333334463.73751831</v>
      </c>
      <c r="N16" s="12"/>
    </row>
    <row r="17" spans="2:19" x14ac:dyDescent="0.25">
      <c r="C17" t="s">
        <v>42</v>
      </c>
      <c r="D17" s="19">
        <f>D14*$D$35</f>
        <v>2364700000</v>
      </c>
      <c r="E17" s="1">
        <f>D17-$D17</f>
        <v>0</v>
      </c>
      <c r="F17" s="19">
        <f>F14*$D$35</f>
        <v>2314686595</v>
      </c>
      <c r="G17" s="20">
        <f>F17-$D17</f>
        <v>-50013405</v>
      </c>
      <c r="I17" s="19">
        <f>I14*$D$35</f>
        <v>2317406000</v>
      </c>
      <c r="J17" s="20">
        <f>I17-$D17</f>
        <v>-47294000</v>
      </c>
      <c r="L17" s="19">
        <f>L14*$D$35</f>
        <v>2272476700</v>
      </c>
      <c r="M17" s="20">
        <f>L17-$D17</f>
        <v>-92223300</v>
      </c>
      <c r="N17" s="12"/>
      <c r="P17" s="11"/>
    </row>
    <row r="18" spans="2:19" x14ac:dyDescent="0.25">
      <c r="C18" t="s">
        <v>43</v>
      </c>
      <c r="D18" s="1">
        <f>ROUNDUP($D$35/D30,0)</f>
        <v>736667</v>
      </c>
      <c r="E18" s="4"/>
      <c r="F18" s="1">
        <f>ROUNDUP($D$35/F30,0)</f>
        <v>502273</v>
      </c>
      <c r="I18" s="1">
        <f>ROUNDUP($D$35/I30,0)</f>
        <v>1105000</v>
      </c>
      <c r="L18" s="1">
        <f>ROUNDUP($D$35/L30,0)</f>
        <v>736667</v>
      </c>
      <c r="M18" s="10"/>
    </row>
    <row r="19" spans="2:19" ht="15.75" thickBot="1" x14ac:dyDescent="0.3">
      <c r="D19" s="1"/>
      <c r="E19" s="4"/>
      <c r="F19" s="1"/>
      <c r="I19" s="1"/>
      <c r="L19" s="1"/>
      <c r="M19" s="10"/>
    </row>
    <row r="20" spans="2:19" x14ac:dyDescent="0.25">
      <c r="B20" s="29"/>
      <c r="C20" s="30"/>
      <c r="D20" s="52"/>
      <c r="E20" s="53"/>
      <c r="F20" s="52"/>
      <c r="G20" s="30"/>
      <c r="H20" s="30"/>
      <c r="I20" s="52"/>
      <c r="J20" s="30"/>
      <c r="K20" s="30"/>
      <c r="L20" s="52"/>
      <c r="M20" s="54"/>
      <c r="N20" s="31"/>
    </row>
    <row r="21" spans="2:19" x14ac:dyDescent="0.25">
      <c r="B21" s="32"/>
      <c r="C21" s="33" t="s">
        <v>36</v>
      </c>
      <c r="D21" s="40"/>
      <c r="E21" s="39"/>
      <c r="F21" s="40"/>
      <c r="G21" s="34"/>
      <c r="H21" s="34"/>
      <c r="I21" s="40"/>
      <c r="J21" s="34"/>
      <c r="K21" s="34"/>
      <c r="L21" s="40"/>
      <c r="M21" s="36"/>
      <c r="N21" s="35"/>
    </row>
    <row r="22" spans="2:19" x14ac:dyDescent="0.25">
      <c r="B22" s="32"/>
      <c r="C22" s="34" t="s">
        <v>25</v>
      </c>
      <c r="D22" s="41">
        <v>150</v>
      </c>
      <c r="E22" s="34"/>
      <c r="F22" s="41">
        <v>35.5</v>
      </c>
      <c r="G22" s="34"/>
      <c r="H22" s="34"/>
      <c r="I22" s="41">
        <v>100</v>
      </c>
      <c r="J22" s="34"/>
      <c r="K22" s="34"/>
      <c r="L22" s="41">
        <v>30</v>
      </c>
      <c r="M22" s="34"/>
      <c r="N22" s="42"/>
    </row>
    <row r="23" spans="2:19" x14ac:dyDescent="0.25">
      <c r="B23" s="32"/>
      <c r="C23" s="34" t="s">
        <v>1</v>
      </c>
      <c r="D23" s="41">
        <v>30</v>
      </c>
      <c r="E23" s="34"/>
      <c r="F23" s="41">
        <v>30</v>
      </c>
      <c r="G23" s="34"/>
      <c r="H23" s="34"/>
      <c r="I23" s="41">
        <v>30</v>
      </c>
      <c r="J23" s="34"/>
      <c r="K23" s="34"/>
      <c r="L23" s="41">
        <v>30</v>
      </c>
      <c r="M23" s="34"/>
      <c r="N23" s="35"/>
    </row>
    <row r="24" spans="2:19" x14ac:dyDescent="0.25">
      <c r="B24" s="32"/>
      <c r="C24" s="34" t="s">
        <v>3</v>
      </c>
      <c r="D24" s="41">
        <v>0</v>
      </c>
      <c r="E24" s="34" t="s">
        <v>16</v>
      </c>
      <c r="F24" s="41">
        <v>0</v>
      </c>
      <c r="G24" s="34" t="s">
        <v>16</v>
      </c>
      <c r="H24" s="34"/>
      <c r="I24" s="41">
        <v>0</v>
      </c>
      <c r="J24" s="34" t="s">
        <v>16</v>
      </c>
      <c r="K24" s="34"/>
      <c r="L24" s="41">
        <v>0</v>
      </c>
      <c r="M24" s="34" t="s">
        <v>16</v>
      </c>
      <c r="N24" s="35"/>
      <c r="S24" s="12">
        <f>0.3*G16+0.7*M16</f>
        <v>-280392957.34643096</v>
      </c>
    </row>
    <row r="25" spans="2:19" x14ac:dyDescent="0.25">
      <c r="B25" s="32"/>
      <c r="C25" s="34" t="s">
        <v>15</v>
      </c>
      <c r="D25" s="41">
        <v>0</v>
      </c>
      <c r="E25" s="34" t="s">
        <v>16</v>
      </c>
      <c r="F25" s="41">
        <v>0</v>
      </c>
      <c r="G25" s="34" t="s">
        <v>16</v>
      </c>
      <c r="H25" s="34"/>
      <c r="I25" s="41">
        <v>0</v>
      </c>
      <c r="J25" s="34" t="s">
        <v>16</v>
      </c>
      <c r="K25" s="34"/>
      <c r="L25" s="41">
        <v>0</v>
      </c>
      <c r="M25" s="34" t="s">
        <v>16</v>
      </c>
      <c r="N25" s="35"/>
      <c r="S25" s="12">
        <f>0.3*G17+0.7*M17</f>
        <v>-79560331.5</v>
      </c>
    </row>
    <row r="26" spans="2:19" x14ac:dyDescent="0.25">
      <c r="B26" s="32"/>
      <c r="C26" s="34" t="s">
        <v>4</v>
      </c>
      <c r="D26" s="43">
        <v>0.03</v>
      </c>
      <c r="E26" s="34"/>
      <c r="F26" s="43">
        <v>5.0000000000000001E-3</v>
      </c>
      <c r="G26" s="34"/>
      <c r="H26" s="34"/>
      <c r="I26" s="43">
        <f>0.03/15*10</f>
        <v>0.02</v>
      </c>
      <c r="J26" s="34" t="s">
        <v>26</v>
      </c>
      <c r="K26" s="34"/>
      <c r="L26" s="43">
        <v>5.0000000000000001E-3</v>
      </c>
      <c r="M26" s="34"/>
      <c r="N26" s="35"/>
    </row>
    <row r="27" spans="2:19" x14ac:dyDescent="0.25">
      <c r="B27" s="32"/>
      <c r="C27" s="34" t="s">
        <v>34</v>
      </c>
      <c r="D27" s="43">
        <v>1</v>
      </c>
      <c r="E27" s="34"/>
      <c r="F27" s="43">
        <v>1.01</v>
      </c>
      <c r="G27" s="34"/>
      <c r="H27" s="34"/>
      <c r="I27" s="43">
        <v>0.98</v>
      </c>
      <c r="J27" s="34"/>
      <c r="K27" s="34"/>
      <c r="L27" s="43">
        <v>1.01</v>
      </c>
      <c r="M27" s="34"/>
      <c r="N27" s="35"/>
      <c r="S27" s="4">
        <f>D35*(D22+D23)</f>
        <v>1989000000</v>
      </c>
    </row>
    <row r="28" spans="2:19" x14ac:dyDescent="0.25">
      <c r="B28" s="32"/>
      <c r="C28" s="34" t="s">
        <v>32</v>
      </c>
      <c r="D28" s="43">
        <v>0</v>
      </c>
      <c r="E28" s="34"/>
      <c r="F28" s="44">
        <v>-3.5000000000000001E-3</v>
      </c>
      <c r="G28" s="34"/>
      <c r="H28" s="34"/>
      <c r="I28" s="43">
        <v>0</v>
      </c>
      <c r="J28" s="34"/>
      <c r="K28" s="34"/>
      <c r="L28" s="44">
        <v>-7.0000000000000001E-3</v>
      </c>
      <c r="M28" s="34"/>
      <c r="N28" s="35"/>
    </row>
    <row r="29" spans="2:19" x14ac:dyDescent="0.25">
      <c r="B29" s="32"/>
      <c r="C29" s="34" t="s">
        <v>5</v>
      </c>
      <c r="D29" s="38">
        <v>1</v>
      </c>
      <c r="E29" s="34"/>
      <c r="F29" s="38">
        <f>$D29</f>
        <v>1</v>
      </c>
      <c r="G29" s="34"/>
      <c r="H29" s="34"/>
      <c r="I29" s="38">
        <f>$D29</f>
        <v>1</v>
      </c>
      <c r="J29" s="34"/>
      <c r="K29" s="34"/>
      <c r="L29" s="38">
        <f>$D29</f>
        <v>1</v>
      </c>
      <c r="M29" s="34"/>
      <c r="N29" s="35"/>
    </row>
    <row r="30" spans="2:19" x14ac:dyDescent="0.25">
      <c r="B30" s="32"/>
      <c r="C30" s="45" t="s">
        <v>38</v>
      </c>
      <c r="D30" s="46">
        <v>15</v>
      </c>
      <c r="E30" s="45"/>
      <c r="F30" s="46">
        <v>22</v>
      </c>
      <c r="G30" s="45"/>
      <c r="H30" s="45"/>
      <c r="I30" s="46">
        <v>10</v>
      </c>
      <c r="J30" s="45"/>
      <c r="K30" s="45"/>
      <c r="L30" s="46">
        <f>D30</f>
        <v>15</v>
      </c>
      <c r="M30" s="34"/>
      <c r="N30" s="35"/>
    </row>
    <row r="31" spans="2:19" x14ac:dyDescent="0.25">
      <c r="B31" s="32"/>
      <c r="C31" s="34" t="s">
        <v>7</v>
      </c>
      <c r="D31" s="38">
        <v>214</v>
      </c>
      <c r="E31" s="34" t="s">
        <v>6</v>
      </c>
      <c r="F31" s="38">
        <f>$D31</f>
        <v>214</v>
      </c>
      <c r="G31" s="34" t="s">
        <v>6</v>
      </c>
      <c r="H31" s="34"/>
      <c r="I31" s="38">
        <f>$D31</f>
        <v>214</v>
      </c>
      <c r="J31" s="34" t="s">
        <v>6</v>
      </c>
      <c r="K31" s="34"/>
      <c r="L31" s="38">
        <f>$D31</f>
        <v>214</v>
      </c>
      <c r="M31" s="34" t="s">
        <v>6</v>
      </c>
      <c r="N31" s="35"/>
    </row>
    <row r="32" spans="2:19" x14ac:dyDescent="0.25">
      <c r="B32" s="32"/>
      <c r="C32" s="34" t="s">
        <v>8</v>
      </c>
      <c r="D32" s="37">
        <v>2.31</v>
      </c>
      <c r="E32" s="34" t="s">
        <v>9</v>
      </c>
      <c r="F32" s="37">
        <f>$D32</f>
        <v>2.31</v>
      </c>
      <c r="G32" s="34" t="s">
        <v>9</v>
      </c>
      <c r="H32" s="34"/>
      <c r="I32" s="37">
        <f>$D32</f>
        <v>2.31</v>
      </c>
      <c r="J32" s="34" t="s">
        <v>9</v>
      </c>
      <c r="K32" s="34"/>
      <c r="L32" s="37">
        <f>$D32</f>
        <v>2.31</v>
      </c>
      <c r="M32" s="34" t="s">
        <v>9</v>
      </c>
      <c r="N32" s="35"/>
    </row>
    <row r="33" spans="2:364" x14ac:dyDescent="0.25">
      <c r="B33" s="32"/>
      <c r="C33" s="34" t="s">
        <v>10</v>
      </c>
      <c r="D33" s="43">
        <v>1.7000000000000001E-2</v>
      </c>
      <c r="E33" s="34"/>
      <c r="F33" s="43">
        <f>$D33</f>
        <v>1.7000000000000001E-2</v>
      </c>
      <c r="G33" s="34"/>
      <c r="H33" s="34"/>
      <c r="I33" s="43">
        <f>$D33</f>
        <v>1.7000000000000001E-2</v>
      </c>
      <c r="J33" s="34"/>
      <c r="K33" s="34"/>
      <c r="L33" s="43">
        <f>$D33</f>
        <v>1.7000000000000001E-2</v>
      </c>
      <c r="M33" s="34"/>
      <c r="N33" s="35"/>
    </row>
    <row r="34" spans="2:364" x14ac:dyDescent="0.25">
      <c r="B34" s="32"/>
      <c r="C34" s="34" t="s">
        <v>18</v>
      </c>
      <c r="D34" s="47">
        <v>7.0000000000000007E-2</v>
      </c>
      <c r="E34" s="34"/>
      <c r="F34" s="34"/>
      <c r="G34" s="34"/>
      <c r="H34" s="34"/>
      <c r="I34" s="34"/>
      <c r="J34" s="34"/>
      <c r="K34" s="34"/>
      <c r="L34" s="34"/>
      <c r="M34" s="34"/>
      <c r="N34" s="35"/>
    </row>
    <row r="35" spans="2:364" x14ac:dyDescent="0.25">
      <c r="B35" s="32"/>
      <c r="C35" s="34" t="s">
        <v>39</v>
      </c>
      <c r="D35" s="38">
        <v>11050000</v>
      </c>
      <c r="E35" s="34"/>
      <c r="F35" s="38"/>
      <c r="G35" s="34"/>
      <c r="H35" s="34"/>
      <c r="I35" s="34"/>
      <c r="J35" s="34"/>
      <c r="K35" s="34"/>
      <c r="L35" s="34"/>
      <c r="M35" s="34"/>
      <c r="N35" s="35"/>
    </row>
    <row r="36" spans="2:364" x14ac:dyDescent="0.25">
      <c r="B36" s="32"/>
      <c r="C36" s="34" t="s">
        <v>40</v>
      </c>
      <c r="D36" s="38">
        <v>1</v>
      </c>
      <c r="E36" s="34"/>
      <c r="F36" s="34"/>
      <c r="G36" s="34"/>
      <c r="H36" s="34"/>
      <c r="I36" s="34"/>
      <c r="J36" s="34"/>
      <c r="K36" s="34"/>
      <c r="L36" s="34"/>
      <c r="M36" s="34"/>
      <c r="N36" s="35"/>
    </row>
    <row r="37" spans="2:364" ht="15.75" thickBot="1" x14ac:dyDescent="0.3">
      <c r="B37" s="48"/>
      <c r="C37" s="49"/>
      <c r="D37" s="50"/>
      <c r="E37" s="49"/>
      <c r="F37" s="49"/>
      <c r="G37" s="49"/>
      <c r="H37" s="49"/>
      <c r="I37" s="49"/>
      <c r="J37" s="49"/>
      <c r="K37" s="49"/>
      <c r="L37" s="49"/>
      <c r="M37" s="49"/>
      <c r="N37" s="51"/>
    </row>
    <row r="39" spans="2:364" x14ac:dyDescent="0.25">
      <c r="C39" s="56" t="str">
        <f>D11</f>
        <v>iPerl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2:364" x14ac:dyDescent="0.25">
      <c r="C40" s="22"/>
      <c r="D40" s="23">
        <v>0</v>
      </c>
      <c r="E40" s="23">
        <f>D40+1</f>
        <v>1</v>
      </c>
      <c r="F40" s="23">
        <f t="shared" ref="F40:AH40" si="0">E40+1</f>
        <v>2</v>
      </c>
      <c r="G40" s="23">
        <f t="shared" si="0"/>
        <v>3</v>
      </c>
      <c r="H40" s="23">
        <f t="shared" si="0"/>
        <v>4</v>
      </c>
      <c r="I40" s="23">
        <f t="shared" si="0"/>
        <v>5</v>
      </c>
      <c r="J40" s="23">
        <f t="shared" si="0"/>
        <v>6</v>
      </c>
      <c r="K40" s="23">
        <f t="shared" si="0"/>
        <v>7</v>
      </c>
      <c r="L40" s="23">
        <f t="shared" si="0"/>
        <v>8</v>
      </c>
      <c r="M40" s="23">
        <f t="shared" si="0"/>
        <v>9</v>
      </c>
      <c r="N40" s="23">
        <f t="shared" si="0"/>
        <v>10</v>
      </c>
      <c r="O40" s="23">
        <f t="shared" si="0"/>
        <v>11</v>
      </c>
      <c r="P40" s="23">
        <f>O40+1</f>
        <v>12</v>
      </c>
      <c r="Q40" s="23">
        <f t="shared" si="0"/>
        <v>13</v>
      </c>
      <c r="R40" s="23">
        <f>Q40+1</f>
        <v>14</v>
      </c>
      <c r="S40" s="23">
        <f t="shared" si="0"/>
        <v>15</v>
      </c>
      <c r="T40" s="23">
        <f t="shared" si="0"/>
        <v>16</v>
      </c>
      <c r="U40" s="23">
        <f t="shared" si="0"/>
        <v>17</v>
      </c>
      <c r="V40" s="23">
        <f t="shared" si="0"/>
        <v>18</v>
      </c>
      <c r="W40" s="23">
        <f t="shared" si="0"/>
        <v>19</v>
      </c>
      <c r="X40" s="23">
        <f t="shared" si="0"/>
        <v>20</v>
      </c>
      <c r="Y40" s="23">
        <f t="shared" si="0"/>
        <v>21</v>
      </c>
      <c r="Z40" s="23">
        <f t="shared" si="0"/>
        <v>22</v>
      </c>
      <c r="AA40" s="23">
        <f t="shared" si="0"/>
        <v>23</v>
      </c>
      <c r="AB40" s="23">
        <f t="shared" si="0"/>
        <v>24</v>
      </c>
      <c r="AC40" s="23">
        <f t="shared" si="0"/>
        <v>25</v>
      </c>
      <c r="AD40" s="23">
        <f t="shared" si="0"/>
        <v>26</v>
      </c>
      <c r="AE40" s="23">
        <f t="shared" si="0"/>
        <v>27</v>
      </c>
      <c r="AF40" s="23">
        <f t="shared" si="0"/>
        <v>28</v>
      </c>
      <c r="AG40" s="23">
        <f t="shared" si="0"/>
        <v>29</v>
      </c>
      <c r="AH40" s="23">
        <f t="shared" si="0"/>
        <v>30</v>
      </c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</row>
    <row r="41" spans="2:364" x14ac:dyDescent="0.25">
      <c r="C41" s="22" t="s">
        <v>27</v>
      </c>
      <c r="D41" s="24">
        <f>D29</f>
        <v>1</v>
      </c>
      <c r="E41" s="24">
        <f>IF((E40/$D$30)=INT(E40/$D$30),$D$29,0)</f>
        <v>0</v>
      </c>
      <c r="F41" s="24">
        <f t="shared" ref="F41:AG41" si="1">IF((F40/$D$30)=INT(F40/$D$30),$D$29,0)</f>
        <v>0</v>
      </c>
      <c r="G41" s="24">
        <f t="shared" si="1"/>
        <v>0</v>
      </c>
      <c r="H41" s="24">
        <f t="shared" si="1"/>
        <v>0</v>
      </c>
      <c r="I41" s="24">
        <f t="shared" si="1"/>
        <v>0</v>
      </c>
      <c r="J41" s="24">
        <f t="shared" si="1"/>
        <v>0</v>
      </c>
      <c r="K41" s="24">
        <f t="shared" si="1"/>
        <v>0</v>
      </c>
      <c r="L41" s="24">
        <f t="shared" si="1"/>
        <v>0</v>
      </c>
      <c r="M41" s="24">
        <f t="shared" si="1"/>
        <v>0</v>
      </c>
      <c r="N41" s="24">
        <f t="shared" si="1"/>
        <v>0</v>
      </c>
      <c r="O41" s="24">
        <f t="shared" si="1"/>
        <v>0</v>
      </c>
      <c r="P41" s="24">
        <f t="shared" si="1"/>
        <v>0</v>
      </c>
      <c r="Q41" s="24">
        <f t="shared" si="1"/>
        <v>0</v>
      </c>
      <c r="R41" s="24">
        <f t="shared" si="1"/>
        <v>0</v>
      </c>
      <c r="S41" s="24">
        <f t="shared" si="1"/>
        <v>1</v>
      </c>
      <c r="T41" s="24">
        <f t="shared" si="1"/>
        <v>0</v>
      </c>
      <c r="U41" s="24">
        <f t="shared" si="1"/>
        <v>0</v>
      </c>
      <c r="V41" s="24">
        <f t="shared" si="1"/>
        <v>0</v>
      </c>
      <c r="W41" s="24">
        <f t="shared" si="1"/>
        <v>0</v>
      </c>
      <c r="X41" s="24">
        <f t="shared" si="1"/>
        <v>0</v>
      </c>
      <c r="Y41" s="24">
        <f t="shared" si="1"/>
        <v>0</v>
      </c>
      <c r="Z41" s="24">
        <f t="shared" si="1"/>
        <v>0</v>
      </c>
      <c r="AA41" s="24">
        <f t="shared" si="1"/>
        <v>0</v>
      </c>
      <c r="AB41" s="24">
        <f t="shared" si="1"/>
        <v>0</v>
      </c>
      <c r="AC41" s="24">
        <f t="shared" si="1"/>
        <v>0</v>
      </c>
      <c r="AD41" s="24">
        <f t="shared" si="1"/>
        <v>0</v>
      </c>
      <c r="AE41" s="24">
        <f t="shared" si="1"/>
        <v>0</v>
      </c>
      <c r="AF41" s="24">
        <f t="shared" si="1"/>
        <v>0</v>
      </c>
      <c r="AG41" s="24">
        <f t="shared" si="1"/>
        <v>0</v>
      </c>
      <c r="AH41" s="24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MK41" s="1"/>
      <c r="MZ41" s="1">
        <v>1</v>
      </c>
    </row>
    <row r="42" spans="2:364" x14ac:dyDescent="0.25">
      <c r="C42" s="22" t="s">
        <v>29</v>
      </c>
      <c r="D42" s="24"/>
      <c r="E42" s="24">
        <f t="shared" ref="E42:AG42" si="2">IF((E40/$D$30)=INT(E40/$D$30),$D$29*-1,0)</f>
        <v>0</v>
      </c>
      <c r="F42" s="24">
        <f t="shared" si="2"/>
        <v>0</v>
      </c>
      <c r="G42" s="24">
        <f t="shared" si="2"/>
        <v>0</v>
      </c>
      <c r="H42" s="24">
        <f t="shared" si="2"/>
        <v>0</v>
      </c>
      <c r="I42" s="24">
        <f t="shared" si="2"/>
        <v>0</v>
      </c>
      <c r="J42" s="24">
        <f t="shared" si="2"/>
        <v>0</v>
      </c>
      <c r="K42" s="24">
        <f t="shared" si="2"/>
        <v>0</v>
      </c>
      <c r="L42" s="24">
        <f t="shared" si="2"/>
        <v>0</v>
      </c>
      <c r="M42" s="24">
        <f t="shared" si="2"/>
        <v>0</v>
      </c>
      <c r="N42" s="24">
        <f t="shared" si="2"/>
        <v>0</v>
      </c>
      <c r="O42" s="24">
        <f t="shared" si="2"/>
        <v>0</v>
      </c>
      <c r="P42" s="24">
        <f t="shared" si="2"/>
        <v>0</v>
      </c>
      <c r="Q42" s="24">
        <f t="shared" si="2"/>
        <v>0</v>
      </c>
      <c r="R42" s="24">
        <f t="shared" si="2"/>
        <v>0</v>
      </c>
      <c r="S42" s="24">
        <f t="shared" si="2"/>
        <v>-1</v>
      </c>
      <c r="T42" s="24">
        <f t="shared" si="2"/>
        <v>0</v>
      </c>
      <c r="U42" s="24">
        <f t="shared" si="2"/>
        <v>0</v>
      </c>
      <c r="V42" s="24">
        <f t="shared" si="2"/>
        <v>0</v>
      </c>
      <c r="W42" s="24">
        <f t="shared" si="2"/>
        <v>0</v>
      </c>
      <c r="X42" s="24">
        <f t="shared" si="2"/>
        <v>0</v>
      </c>
      <c r="Y42" s="24">
        <f t="shared" si="2"/>
        <v>0</v>
      </c>
      <c r="Z42" s="24">
        <f t="shared" si="2"/>
        <v>0</v>
      </c>
      <c r="AA42" s="24">
        <f t="shared" si="2"/>
        <v>0</v>
      </c>
      <c r="AB42" s="24">
        <f t="shared" si="2"/>
        <v>0</v>
      </c>
      <c r="AC42" s="24">
        <f t="shared" si="2"/>
        <v>0</v>
      </c>
      <c r="AD42" s="24">
        <f t="shared" si="2"/>
        <v>0</v>
      </c>
      <c r="AE42" s="24">
        <f t="shared" si="2"/>
        <v>0</v>
      </c>
      <c r="AF42" s="24">
        <f t="shared" si="2"/>
        <v>0</v>
      </c>
      <c r="AG42" s="24">
        <f t="shared" si="2"/>
        <v>0</v>
      </c>
      <c r="AH42" s="24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MK42" s="1"/>
      <c r="MZ42" s="1">
        <v>-1</v>
      </c>
    </row>
    <row r="43" spans="2:364" x14ac:dyDescent="0.25">
      <c r="C43" s="22" t="s">
        <v>28</v>
      </c>
      <c r="D43" s="24">
        <f>D41</f>
        <v>1</v>
      </c>
      <c r="E43" s="24">
        <f>D43+SUM(E41:E42)</f>
        <v>1</v>
      </c>
      <c r="F43" s="24">
        <f t="shared" ref="F43:U43" si="3">E43+SUM(F41:F42)</f>
        <v>1</v>
      </c>
      <c r="G43" s="24">
        <f t="shared" si="3"/>
        <v>1</v>
      </c>
      <c r="H43" s="24">
        <f t="shared" si="3"/>
        <v>1</v>
      </c>
      <c r="I43" s="24">
        <f t="shared" si="3"/>
        <v>1</v>
      </c>
      <c r="J43" s="24">
        <f t="shared" si="3"/>
        <v>1</v>
      </c>
      <c r="K43" s="24">
        <f t="shared" si="3"/>
        <v>1</v>
      </c>
      <c r="L43" s="24">
        <f t="shared" si="3"/>
        <v>1</v>
      </c>
      <c r="M43" s="24">
        <f t="shared" si="3"/>
        <v>1</v>
      </c>
      <c r="N43" s="24">
        <f t="shared" si="3"/>
        <v>1</v>
      </c>
      <c r="O43" s="24">
        <f t="shared" si="3"/>
        <v>1</v>
      </c>
      <c r="P43" s="24">
        <f t="shared" si="3"/>
        <v>1</v>
      </c>
      <c r="Q43" s="24">
        <f t="shared" si="3"/>
        <v>1</v>
      </c>
      <c r="R43" s="24">
        <f t="shared" si="3"/>
        <v>1</v>
      </c>
      <c r="S43" s="24">
        <f t="shared" si="3"/>
        <v>1</v>
      </c>
      <c r="T43" s="24">
        <f t="shared" si="3"/>
        <v>1</v>
      </c>
      <c r="U43" s="24">
        <f t="shared" si="3"/>
        <v>1</v>
      </c>
      <c r="V43" s="24">
        <f t="shared" ref="V43:AH43" si="4">U43+SUM(V41:V42)</f>
        <v>1</v>
      </c>
      <c r="W43" s="24">
        <f t="shared" si="4"/>
        <v>1</v>
      </c>
      <c r="X43" s="24">
        <f t="shared" si="4"/>
        <v>1</v>
      </c>
      <c r="Y43" s="24">
        <f t="shared" si="4"/>
        <v>1</v>
      </c>
      <c r="Z43" s="24">
        <f t="shared" si="4"/>
        <v>1</v>
      </c>
      <c r="AA43" s="24">
        <f t="shared" si="4"/>
        <v>1</v>
      </c>
      <c r="AB43" s="24">
        <f t="shared" si="4"/>
        <v>1</v>
      </c>
      <c r="AC43" s="24">
        <f t="shared" si="4"/>
        <v>1</v>
      </c>
      <c r="AD43" s="24">
        <f t="shared" si="4"/>
        <v>1</v>
      </c>
      <c r="AE43" s="24">
        <f t="shared" si="4"/>
        <v>1</v>
      </c>
      <c r="AF43" s="24">
        <f t="shared" si="4"/>
        <v>1</v>
      </c>
      <c r="AG43" s="24">
        <f t="shared" si="4"/>
        <v>1</v>
      </c>
      <c r="AH43" s="24">
        <f t="shared" si="4"/>
        <v>1</v>
      </c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</row>
    <row r="44" spans="2:364" x14ac:dyDescent="0.25">
      <c r="C44" s="22" t="s">
        <v>12</v>
      </c>
      <c r="D44" s="25">
        <f>D27</f>
        <v>1</v>
      </c>
      <c r="E44" s="25">
        <f t="shared" ref="E44:AH44" si="5">$D$27+(MOD(E40,$D$30)*$D$28)</f>
        <v>1</v>
      </c>
      <c r="F44" s="25">
        <f t="shared" si="5"/>
        <v>1</v>
      </c>
      <c r="G44" s="25">
        <f t="shared" si="5"/>
        <v>1</v>
      </c>
      <c r="H44" s="25">
        <f t="shared" si="5"/>
        <v>1</v>
      </c>
      <c r="I44" s="25">
        <f t="shared" si="5"/>
        <v>1</v>
      </c>
      <c r="J44" s="25">
        <f t="shared" si="5"/>
        <v>1</v>
      </c>
      <c r="K44" s="25">
        <f t="shared" si="5"/>
        <v>1</v>
      </c>
      <c r="L44" s="25">
        <f t="shared" si="5"/>
        <v>1</v>
      </c>
      <c r="M44" s="25">
        <f t="shared" si="5"/>
        <v>1</v>
      </c>
      <c r="N44" s="25">
        <f t="shared" si="5"/>
        <v>1</v>
      </c>
      <c r="O44" s="25">
        <f t="shared" si="5"/>
        <v>1</v>
      </c>
      <c r="P44" s="25">
        <f t="shared" si="5"/>
        <v>1</v>
      </c>
      <c r="Q44" s="25">
        <f t="shared" si="5"/>
        <v>1</v>
      </c>
      <c r="R44" s="25">
        <f t="shared" si="5"/>
        <v>1</v>
      </c>
      <c r="S44" s="25">
        <f t="shared" si="5"/>
        <v>1</v>
      </c>
      <c r="T44" s="25">
        <f t="shared" si="5"/>
        <v>1</v>
      </c>
      <c r="U44" s="25">
        <f t="shared" si="5"/>
        <v>1</v>
      </c>
      <c r="V44" s="25">
        <f t="shared" si="5"/>
        <v>1</v>
      </c>
      <c r="W44" s="25">
        <f t="shared" si="5"/>
        <v>1</v>
      </c>
      <c r="X44" s="25">
        <f t="shared" si="5"/>
        <v>1</v>
      </c>
      <c r="Y44" s="25">
        <f t="shared" si="5"/>
        <v>1</v>
      </c>
      <c r="Z44" s="25">
        <f t="shared" si="5"/>
        <v>1</v>
      </c>
      <c r="AA44" s="25">
        <f t="shared" si="5"/>
        <v>1</v>
      </c>
      <c r="AB44" s="25">
        <f t="shared" si="5"/>
        <v>1</v>
      </c>
      <c r="AC44" s="25">
        <f t="shared" si="5"/>
        <v>1</v>
      </c>
      <c r="AD44" s="25">
        <f t="shared" si="5"/>
        <v>1</v>
      </c>
      <c r="AE44" s="25">
        <f t="shared" si="5"/>
        <v>1</v>
      </c>
      <c r="AF44" s="25">
        <f t="shared" si="5"/>
        <v>1</v>
      </c>
      <c r="AG44" s="25">
        <f t="shared" si="5"/>
        <v>1</v>
      </c>
      <c r="AH44" s="25">
        <f t="shared" si="5"/>
        <v>1</v>
      </c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</row>
    <row r="45" spans="2:364" x14ac:dyDescent="0.25">
      <c r="C45" s="22" t="s">
        <v>14</v>
      </c>
      <c r="D45" s="24">
        <v>0</v>
      </c>
      <c r="E45" s="24">
        <f t="shared" ref="E45:AH45" si="6">E$43*$D$31*($D$32*((1+$D$33)^E$40))*E44</f>
        <v>502.74377999999996</v>
      </c>
      <c r="F45" s="24">
        <f t="shared" si="6"/>
        <v>511.2904242599999</v>
      </c>
      <c r="G45" s="24">
        <f t="shared" si="6"/>
        <v>519.98236147241983</v>
      </c>
      <c r="H45" s="24">
        <f t="shared" si="6"/>
        <v>528.82206161745091</v>
      </c>
      <c r="I45" s="24">
        <f t="shared" si="6"/>
        <v>537.81203666494753</v>
      </c>
      <c r="J45" s="24">
        <f t="shared" si="6"/>
        <v>546.9548412882516</v>
      </c>
      <c r="K45" s="24">
        <f t="shared" si="6"/>
        <v>556.25307359015187</v>
      </c>
      <c r="L45" s="24">
        <f t="shared" si="6"/>
        <v>565.7093758411844</v>
      </c>
      <c r="M45" s="24">
        <f t="shared" si="6"/>
        <v>575.32643523048455</v>
      </c>
      <c r="N45" s="24">
        <f t="shared" si="6"/>
        <v>585.10698462940275</v>
      </c>
      <c r="O45" s="24">
        <f t="shared" si="6"/>
        <v>595.05380336810242</v>
      </c>
      <c r="P45" s="24">
        <f t="shared" si="6"/>
        <v>605.16971802536011</v>
      </c>
      <c r="Q45" s="24">
        <f t="shared" si="6"/>
        <v>615.45760323179115</v>
      </c>
      <c r="R45" s="24">
        <f t="shared" si="6"/>
        <v>625.92038248673157</v>
      </c>
      <c r="S45" s="24">
        <f t="shared" si="6"/>
        <v>636.56102898900588</v>
      </c>
      <c r="T45" s="24">
        <f t="shared" si="6"/>
        <v>647.38256648181903</v>
      </c>
      <c r="U45" s="24">
        <f t="shared" si="6"/>
        <v>658.38807011200981</v>
      </c>
      <c r="V45" s="24">
        <f t="shared" si="6"/>
        <v>669.58066730391397</v>
      </c>
      <c r="W45" s="24">
        <f t="shared" si="6"/>
        <v>680.96353864808043</v>
      </c>
      <c r="X45" s="24">
        <f t="shared" si="6"/>
        <v>692.53991880509773</v>
      </c>
      <c r="Y45" s="24">
        <f t="shared" si="6"/>
        <v>704.31309742478436</v>
      </c>
      <c r="Z45" s="24">
        <f t="shared" si="6"/>
        <v>716.28642008100553</v>
      </c>
      <c r="AA45" s="24">
        <f t="shared" si="6"/>
        <v>728.46328922238251</v>
      </c>
      <c r="AB45" s="24">
        <f t="shared" si="6"/>
        <v>740.84716513916317</v>
      </c>
      <c r="AC45" s="24">
        <f t="shared" si="6"/>
        <v>753.44156694652884</v>
      </c>
      <c r="AD45" s="24">
        <f t="shared" si="6"/>
        <v>766.25007358461971</v>
      </c>
      <c r="AE45" s="24">
        <f t="shared" si="6"/>
        <v>779.27632483555817</v>
      </c>
      <c r="AF45" s="24">
        <f t="shared" si="6"/>
        <v>792.52402235776253</v>
      </c>
      <c r="AG45" s="24">
        <f t="shared" si="6"/>
        <v>805.99693073784442</v>
      </c>
      <c r="AH45" s="24">
        <f t="shared" si="6"/>
        <v>819.69887856038781</v>
      </c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</row>
    <row r="46" spans="2:364" x14ac:dyDescent="0.25">
      <c r="C46" s="22" t="s">
        <v>35</v>
      </c>
      <c r="D46" s="24"/>
      <c r="E46" s="24">
        <f t="shared" ref="E46:AH46" si="7">E$43*$D$31*E44</f>
        <v>214</v>
      </c>
      <c r="F46" s="24">
        <f>F$43*$D$31*F44</f>
        <v>214</v>
      </c>
      <c r="G46" s="24">
        <f t="shared" si="7"/>
        <v>214</v>
      </c>
      <c r="H46" s="24">
        <f t="shared" si="7"/>
        <v>214</v>
      </c>
      <c r="I46" s="24">
        <f t="shared" si="7"/>
        <v>214</v>
      </c>
      <c r="J46" s="24">
        <f t="shared" si="7"/>
        <v>214</v>
      </c>
      <c r="K46" s="24">
        <f t="shared" si="7"/>
        <v>214</v>
      </c>
      <c r="L46" s="24">
        <f t="shared" si="7"/>
        <v>214</v>
      </c>
      <c r="M46" s="24">
        <f t="shared" si="7"/>
        <v>214</v>
      </c>
      <c r="N46" s="24">
        <f t="shared" si="7"/>
        <v>214</v>
      </c>
      <c r="O46" s="24">
        <f t="shared" si="7"/>
        <v>214</v>
      </c>
      <c r="P46" s="24">
        <f t="shared" si="7"/>
        <v>214</v>
      </c>
      <c r="Q46" s="24">
        <f t="shared" si="7"/>
        <v>214</v>
      </c>
      <c r="R46" s="24">
        <f t="shared" si="7"/>
        <v>214</v>
      </c>
      <c r="S46" s="24">
        <f t="shared" si="7"/>
        <v>214</v>
      </c>
      <c r="T46" s="24">
        <f t="shared" si="7"/>
        <v>214</v>
      </c>
      <c r="U46" s="24">
        <f t="shared" si="7"/>
        <v>214</v>
      </c>
      <c r="V46" s="24">
        <f t="shared" si="7"/>
        <v>214</v>
      </c>
      <c r="W46" s="24">
        <f t="shared" si="7"/>
        <v>214</v>
      </c>
      <c r="X46" s="24">
        <f t="shared" si="7"/>
        <v>214</v>
      </c>
      <c r="Y46" s="24">
        <f t="shared" si="7"/>
        <v>214</v>
      </c>
      <c r="Z46" s="24">
        <f t="shared" si="7"/>
        <v>214</v>
      </c>
      <c r="AA46" s="24">
        <f t="shared" si="7"/>
        <v>214</v>
      </c>
      <c r="AB46" s="24">
        <f t="shared" si="7"/>
        <v>214</v>
      </c>
      <c r="AC46" s="24">
        <f t="shared" si="7"/>
        <v>214</v>
      </c>
      <c r="AD46" s="24">
        <f t="shared" si="7"/>
        <v>214</v>
      </c>
      <c r="AE46" s="24">
        <f t="shared" si="7"/>
        <v>214</v>
      </c>
      <c r="AF46" s="24">
        <f t="shared" si="7"/>
        <v>214</v>
      </c>
      <c r="AG46" s="24">
        <f t="shared" si="7"/>
        <v>214</v>
      </c>
      <c r="AH46" s="24">
        <f t="shared" si="7"/>
        <v>214</v>
      </c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</row>
    <row r="47" spans="2:364" x14ac:dyDescent="0.2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2:364" x14ac:dyDescent="0.25">
      <c r="C48" s="22" t="s">
        <v>17</v>
      </c>
      <c r="D48" s="24">
        <f t="shared" ref="D48:AH48" si="8">($D$22+$D$23)*D$41*-1</f>
        <v>-180</v>
      </c>
      <c r="E48" s="24">
        <f t="shared" si="8"/>
        <v>0</v>
      </c>
      <c r="F48" s="24">
        <f t="shared" si="8"/>
        <v>0</v>
      </c>
      <c r="G48" s="24">
        <f t="shared" si="8"/>
        <v>0</v>
      </c>
      <c r="H48" s="24">
        <f t="shared" si="8"/>
        <v>0</v>
      </c>
      <c r="I48" s="24">
        <f t="shared" si="8"/>
        <v>0</v>
      </c>
      <c r="J48" s="24">
        <f t="shared" si="8"/>
        <v>0</v>
      </c>
      <c r="K48" s="24">
        <f t="shared" si="8"/>
        <v>0</v>
      </c>
      <c r="L48" s="24">
        <f t="shared" si="8"/>
        <v>0</v>
      </c>
      <c r="M48" s="24">
        <f t="shared" si="8"/>
        <v>0</v>
      </c>
      <c r="N48" s="24">
        <f t="shared" si="8"/>
        <v>0</v>
      </c>
      <c r="O48" s="24">
        <f t="shared" si="8"/>
        <v>0</v>
      </c>
      <c r="P48" s="24">
        <f t="shared" si="8"/>
        <v>0</v>
      </c>
      <c r="Q48" s="24">
        <f t="shared" si="8"/>
        <v>0</v>
      </c>
      <c r="R48" s="24">
        <f t="shared" si="8"/>
        <v>0</v>
      </c>
      <c r="S48" s="24">
        <f t="shared" si="8"/>
        <v>-180</v>
      </c>
      <c r="T48" s="24">
        <f t="shared" si="8"/>
        <v>0</v>
      </c>
      <c r="U48" s="24">
        <f t="shared" si="8"/>
        <v>0</v>
      </c>
      <c r="V48" s="24">
        <f t="shared" si="8"/>
        <v>0</v>
      </c>
      <c r="W48" s="24">
        <f t="shared" si="8"/>
        <v>0</v>
      </c>
      <c r="X48" s="24">
        <f t="shared" si="8"/>
        <v>0</v>
      </c>
      <c r="Y48" s="24">
        <f t="shared" si="8"/>
        <v>0</v>
      </c>
      <c r="Z48" s="24">
        <f t="shared" si="8"/>
        <v>0</v>
      </c>
      <c r="AA48" s="24">
        <f t="shared" si="8"/>
        <v>0</v>
      </c>
      <c r="AB48" s="24">
        <f t="shared" si="8"/>
        <v>0</v>
      </c>
      <c r="AC48" s="24">
        <f t="shared" si="8"/>
        <v>0</v>
      </c>
      <c r="AD48" s="24">
        <f t="shared" si="8"/>
        <v>0</v>
      </c>
      <c r="AE48" s="24">
        <f t="shared" si="8"/>
        <v>0</v>
      </c>
      <c r="AF48" s="24">
        <f t="shared" si="8"/>
        <v>0</v>
      </c>
      <c r="AG48" s="24">
        <f t="shared" si="8"/>
        <v>0</v>
      </c>
      <c r="AH48" s="24">
        <f t="shared" si="8"/>
        <v>0</v>
      </c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</row>
    <row r="49" spans="3:377" x14ac:dyDescent="0.25">
      <c r="C49" s="22" t="s">
        <v>13</v>
      </c>
      <c r="D49" s="24"/>
      <c r="E49" s="24">
        <f t="shared" ref="E49:AH49" si="9">E$43*($D$24*((1+$D$33)^E$40))*-1*12</f>
        <v>0</v>
      </c>
      <c r="F49" s="24">
        <f t="shared" si="9"/>
        <v>0</v>
      </c>
      <c r="G49" s="24">
        <f t="shared" si="9"/>
        <v>0</v>
      </c>
      <c r="H49" s="24">
        <f t="shared" si="9"/>
        <v>0</v>
      </c>
      <c r="I49" s="24">
        <f t="shared" si="9"/>
        <v>0</v>
      </c>
      <c r="J49" s="24">
        <f t="shared" si="9"/>
        <v>0</v>
      </c>
      <c r="K49" s="24">
        <f t="shared" si="9"/>
        <v>0</v>
      </c>
      <c r="L49" s="24">
        <f t="shared" si="9"/>
        <v>0</v>
      </c>
      <c r="M49" s="24">
        <f t="shared" si="9"/>
        <v>0</v>
      </c>
      <c r="N49" s="24">
        <f t="shared" si="9"/>
        <v>0</v>
      </c>
      <c r="O49" s="24">
        <f t="shared" si="9"/>
        <v>0</v>
      </c>
      <c r="P49" s="24">
        <f t="shared" si="9"/>
        <v>0</v>
      </c>
      <c r="Q49" s="24">
        <f t="shared" si="9"/>
        <v>0</v>
      </c>
      <c r="R49" s="24">
        <f t="shared" si="9"/>
        <v>0</v>
      </c>
      <c r="S49" s="24">
        <f t="shared" si="9"/>
        <v>0</v>
      </c>
      <c r="T49" s="24">
        <f t="shared" si="9"/>
        <v>0</v>
      </c>
      <c r="U49" s="24">
        <f t="shared" si="9"/>
        <v>0</v>
      </c>
      <c r="V49" s="24">
        <f t="shared" si="9"/>
        <v>0</v>
      </c>
      <c r="W49" s="24">
        <f t="shared" si="9"/>
        <v>0</v>
      </c>
      <c r="X49" s="24">
        <f t="shared" si="9"/>
        <v>0</v>
      </c>
      <c r="Y49" s="24">
        <f t="shared" si="9"/>
        <v>0</v>
      </c>
      <c r="Z49" s="24">
        <f t="shared" si="9"/>
        <v>0</v>
      </c>
      <c r="AA49" s="24">
        <f t="shared" si="9"/>
        <v>0</v>
      </c>
      <c r="AB49" s="24">
        <f t="shared" si="9"/>
        <v>0</v>
      </c>
      <c r="AC49" s="24">
        <f t="shared" si="9"/>
        <v>0</v>
      </c>
      <c r="AD49" s="24">
        <f t="shared" si="9"/>
        <v>0</v>
      </c>
      <c r="AE49" s="24">
        <f t="shared" si="9"/>
        <v>0</v>
      </c>
      <c r="AF49" s="24">
        <f t="shared" si="9"/>
        <v>0</v>
      </c>
      <c r="AG49" s="24">
        <f t="shared" si="9"/>
        <v>0</v>
      </c>
      <c r="AH49" s="24">
        <f t="shared" si="9"/>
        <v>0</v>
      </c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</row>
    <row r="50" spans="3:377" x14ac:dyDescent="0.25">
      <c r="C50" s="22" t="s">
        <v>15</v>
      </c>
      <c r="D50" s="24"/>
      <c r="E50" s="24">
        <f t="shared" ref="E50:AH50" si="10">E$43*($D$25*((1+$D$33)^E$40))*-1*12</f>
        <v>0</v>
      </c>
      <c r="F50" s="24">
        <f t="shared" si="10"/>
        <v>0</v>
      </c>
      <c r="G50" s="24">
        <f t="shared" si="10"/>
        <v>0</v>
      </c>
      <c r="H50" s="24">
        <f t="shared" si="10"/>
        <v>0</v>
      </c>
      <c r="I50" s="24">
        <f t="shared" si="10"/>
        <v>0</v>
      </c>
      <c r="J50" s="24">
        <f t="shared" si="10"/>
        <v>0</v>
      </c>
      <c r="K50" s="24">
        <f t="shared" si="10"/>
        <v>0</v>
      </c>
      <c r="L50" s="24">
        <f t="shared" si="10"/>
        <v>0</v>
      </c>
      <c r="M50" s="24">
        <f t="shared" si="10"/>
        <v>0</v>
      </c>
      <c r="N50" s="24">
        <f t="shared" si="10"/>
        <v>0</v>
      </c>
      <c r="O50" s="24">
        <f t="shared" si="10"/>
        <v>0</v>
      </c>
      <c r="P50" s="24">
        <f t="shared" si="10"/>
        <v>0</v>
      </c>
      <c r="Q50" s="24">
        <f t="shared" si="10"/>
        <v>0</v>
      </c>
      <c r="R50" s="24">
        <f t="shared" si="10"/>
        <v>0</v>
      </c>
      <c r="S50" s="24">
        <f t="shared" si="10"/>
        <v>0</v>
      </c>
      <c r="T50" s="24">
        <f t="shared" si="10"/>
        <v>0</v>
      </c>
      <c r="U50" s="24">
        <f t="shared" si="10"/>
        <v>0</v>
      </c>
      <c r="V50" s="24">
        <f t="shared" si="10"/>
        <v>0</v>
      </c>
      <c r="W50" s="24">
        <f t="shared" si="10"/>
        <v>0</v>
      </c>
      <c r="X50" s="24">
        <f t="shared" si="10"/>
        <v>0</v>
      </c>
      <c r="Y50" s="24">
        <f t="shared" si="10"/>
        <v>0</v>
      </c>
      <c r="Z50" s="24">
        <f t="shared" si="10"/>
        <v>0</v>
      </c>
      <c r="AA50" s="24">
        <f t="shared" si="10"/>
        <v>0</v>
      </c>
      <c r="AB50" s="24">
        <f t="shared" si="10"/>
        <v>0</v>
      </c>
      <c r="AC50" s="24">
        <f t="shared" si="10"/>
        <v>0</v>
      </c>
      <c r="AD50" s="24">
        <f t="shared" si="10"/>
        <v>0</v>
      </c>
      <c r="AE50" s="24">
        <f t="shared" si="10"/>
        <v>0</v>
      </c>
      <c r="AF50" s="24">
        <f t="shared" si="10"/>
        <v>0</v>
      </c>
      <c r="AG50" s="24">
        <f t="shared" si="10"/>
        <v>0</v>
      </c>
      <c r="AH50" s="24">
        <f t="shared" si="10"/>
        <v>0</v>
      </c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</row>
    <row r="51" spans="3:377" x14ac:dyDescent="0.25">
      <c r="C51" s="22" t="s">
        <v>4</v>
      </c>
      <c r="D51" s="24"/>
      <c r="E51" s="24">
        <f t="shared" ref="E51:AH51" si="11">($D$26/$D$30*($D$22+($D$23*((1+$D$33)^E$40))))*E$43*-1</f>
        <v>-0.36102000000000001</v>
      </c>
      <c r="F51" s="24">
        <f t="shared" si="11"/>
        <v>-0.36205734000000001</v>
      </c>
      <c r="G51" s="24">
        <f t="shared" si="11"/>
        <v>-0.36311231477999995</v>
      </c>
      <c r="H51" s="24">
        <f t="shared" si="11"/>
        <v>-0.36418522413125998</v>
      </c>
      <c r="I51" s="24">
        <f t="shared" si="11"/>
        <v>-0.3652763729414914</v>
      </c>
      <c r="J51" s="24">
        <f t="shared" si="11"/>
        <v>-0.36638607128149675</v>
      </c>
      <c r="K51" s="24">
        <f t="shared" si="11"/>
        <v>-0.3675146344932822</v>
      </c>
      <c r="L51" s="24">
        <f t="shared" si="11"/>
        <v>-0.36866238327966794</v>
      </c>
      <c r="M51" s="24">
        <f t="shared" si="11"/>
        <v>-0.36982964379542232</v>
      </c>
      <c r="N51" s="24">
        <f t="shared" si="11"/>
        <v>-0.37101674773994447</v>
      </c>
      <c r="O51" s="24">
        <f t="shared" si="11"/>
        <v>-0.37222403245152352</v>
      </c>
      <c r="P51" s="24">
        <f t="shared" si="11"/>
        <v>-0.37345184100319945</v>
      </c>
      <c r="Q51" s="24">
        <f t="shared" si="11"/>
        <v>-0.3747005223002538</v>
      </c>
      <c r="R51" s="24">
        <f t="shared" si="11"/>
        <v>-0.37597043117935813</v>
      </c>
      <c r="S51" s="24">
        <f t="shared" si="11"/>
        <v>-0.37726192850940721</v>
      </c>
      <c r="T51" s="24">
        <f t="shared" si="11"/>
        <v>-0.37857538129406715</v>
      </c>
      <c r="U51" s="24">
        <f t="shared" si="11"/>
        <v>-0.37991116277606624</v>
      </c>
      <c r="V51" s="24">
        <f t="shared" si="11"/>
        <v>-0.3812696525432594</v>
      </c>
      <c r="W51" s="24">
        <f t="shared" si="11"/>
        <v>-0.38265123663649481</v>
      </c>
      <c r="X51" s="24">
        <f t="shared" si="11"/>
        <v>-0.3840563076593152</v>
      </c>
      <c r="Y51" s="24">
        <f t="shared" si="11"/>
        <v>-0.38548526488952356</v>
      </c>
      <c r="Z51" s="24">
        <f t="shared" si="11"/>
        <v>-0.38693851439264543</v>
      </c>
      <c r="AA51" s="24">
        <f t="shared" si="11"/>
        <v>-0.38841646913732036</v>
      </c>
      <c r="AB51" s="24">
        <f t="shared" si="11"/>
        <v>-0.38991954911265486</v>
      </c>
      <c r="AC51" s="24">
        <f t="shared" si="11"/>
        <v>-0.39144818144756993</v>
      </c>
      <c r="AD51" s="24">
        <f t="shared" si="11"/>
        <v>-0.39300280053217862</v>
      </c>
      <c r="AE51" s="24">
        <f t="shared" si="11"/>
        <v>-0.39458384814122566</v>
      </c>
      <c r="AF51" s="24">
        <f t="shared" si="11"/>
        <v>-0.39619177355962648</v>
      </c>
      <c r="AG51" s="24">
        <f t="shared" si="11"/>
        <v>-0.39782703371014011</v>
      </c>
      <c r="AH51" s="24">
        <f t="shared" si="11"/>
        <v>-0.3994900932832125</v>
      </c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</row>
    <row r="52" spans="3:377" x14ac:dyDescent="0.2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6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</row>
    <row r="53" spans="3:377" x14ac:dyDescent="0.25">
      <c r="C53" s="22" t="s">
        <v>46</v>
      </c>
      <c r="D53" s="24">
        <f>SUM(D45:D51)</f>
        <v>-180</v>
      </c>
      <c r="E53" s="24">
        <f t="shared" ref="E53:AH53" si="12">SUM(E45:E52)</f>
        <v>716.38275999999996</v>
      </c>
      <c r="F53" s="24">
        <f t="shared" si="12"/>
        <v>724.92836691999992</v>
      </c>
      <c r="G53" s="24">
        <f t="shared" si="12"/>
        <v>733.61924915763984</v>
      </c>
      <c r="H53" s="24">
        <f t="shared" si="12"/>
        <v>742.45787639331968</v>
      </c>
      <c r="I53" s="24">
        <f t="shared" si="12"/>
        <v>751.44676029200605</v>
      </c>
      <c r="J53" s="24">
        <f t="shared" si="12"/>
        <v>760.58845521697015</v>
      </c>
      <c r="K53" s="24">
        <f t="shared" si="12"/>
        <v>769.88555895565855</v>
      </c>
      <c r="L53" s="24">
        <f t="shared" si="12"/>
        <v>779.34071345790471</v>
      </c>
      <c r="M53" s="24">
        <f t="shared" si="12"/>
        <v>788.95660558668908</v>
      </c>
      <c r="N53" s="24">
        <f t="shared" si="12"/>
        <v>798.73596788166276</v>
      </c>
      <c r="O53" s="24">
        <f t="shared" si="12"/>
        <v>808.68157933565089</v>
      </c>
      <c r="P53" s="24">
        <f t="shared" si="12"/>
        <v>818.79626618435691</v>
      </c>
      <c r="Q53" s="24">
        <f t="shared" si="12"/>
        <v>829.0829027094909</v>
      </c>
      <c r="R53" s="24">
        <f t="shared" si="12"/>
        <v>839.54441205555224</v>
      </c>
      <c r="S53" s="24">
        <f t="shared" si="12"/>
        <v>670.18376706049651</v>
      </c>
      <c r="T53" s="24">
        <f t="shared" si="12"/>
        <v>861.00399110052501</v>
      </c>
      <c r="U53" s="24">
        <f t="shared" si="12"/>
        <v>872.0081589492338</v>
      </c>
      <c r="V53" s="24">
        <f t="shared" si="12"/>
        <v>883.19939765137076</v>
      </c>
      <c r="W53" s="24">
        <f t="shared" si="12"/>
        <v>894.58088741144388</v>
      </c>
      <c r="X53" s="24">
        <f t="shared" si="12"/>
        <v>906.15586249743842</v>
      </c>
      <c r="Y53" s="24">
        <f t="shared" si="12"/>
        <v>917.92761215989481</v>
      </c>
      <c r="Z53" s="24">
        <f t="shared" si="12"/>
        <v>929.89948156661285</v>
      </c>
      <c r="AA53" s="24">
        <f t="shared" si="12"/>
        <v>942.07487275324524</v>
      </c>
      <c r="AB53" s="24">
        <f t="shared" si="12"/>
        <v>954.45724559005055</v>
      </c>
      <c r="AC53" s="24">
        <f t="shared" si="12"/>
        <v>967.05011876508127</v>
      </c>
      <c r="AD53" s="24">
        <f t="shared" si="12"/>
        <v>979.85707078408757</v>
      </c>
      <c r="AE53" s="24">
        <f t="shared" si="12"/>
        <v>992.88174098741695</v>
      </c>
      <c r="AF53" s="24">
        <f t="shared" si="12"/>
        <v>1006.1278305842029</v>
      </c>
      <c r="AG53" s="24">
        <f t="shared" si="12"/>
        <v>1019.5991037041343</v>
      </c>
      <c r="AH53" s="24">
        <f t="shared" si="12"/>
        <v>1033.2993884671046</v>
      </c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</row>
    <row r="54" spans="3:377" x14ac:dyDescent="0.25"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</row>
    <row r="55" spans="3:377" x14ac:dyDescent="0.25">
      <c r="C55" s="58" t="str">
        <f>F11</f>
        <v>Volumetric (Magnetic Coupling)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3:377" x14ac:dyDescent="0.25">
      <c r="C56" s="22"/>
      <c r="D56" s="23">
        <f>D40</f>
        <v>0</v>
      </c>
      <c r="E56" s="23">
        <f>E$40</f>
        <v>1</v>
      </c>
      <c r="F56" s="23">
        <f t="shared" ref="F56:AH56" si="13">F40</f>
        <v>2</v>
      </c>
      <c r="G56" s="23">
        <f t="shared" si="13"/>
        <v>3</v>
      </c>
      <c r="H56" s="23">
        <f t="shared" si="13"/>
        <v>4</v>
      </c>
      <c r="I56" s="23">
        <f t="shared" si="13"/>
        <v>5</v>
      </c>
      <c r="J56" s="23">
        <f t="shared" si="13"/>
        <v>6</v>
      </c>
      <c r="K56" s="23">
        <f t="shared" si="13"/>
        <v>7</v>
      </c>
      <c r="L56" s="23">
        <f t="shared" si="13"/>
        <v>8</v>
      </c>
      <c r="M56" s="23">
        <f t="shared" si="13"/>
        <v>9</v>
      </c>
      <c r="N56" s="23">
        <f t="shared" si="13"/>
        <v>10</v>
      </c>
      <c r="O56" s="23">
        <f t="shared" si="13"/>
        <v>11</v>
      </c>
      <c r="P56" s="23">
        <f t="shared" si="13"/>
        <v>12</v>
      </c>
      <c r="Q56" s="23">
        <f t="shared" si="13"/>
        <v>13</v>
      </c>
      <c r="R56" s="23">
        <f t="shared" si="13"/>
        <v>14</v>
      </c>
      <c r="S56" s="23">
        <f t="shared" si="13"/>
        <v>15</v>
      </c>
      <c r="T56" s="23">
        <f t="shared" si="13"/>
        <v>16</v>
      </c>
      <c r="U56" s="23">
        <f t="shared" si="13"/>
        <v>17</v>
      </c>
      <c r="V56" s="23">
        <f t="shared" si="13"/>
        <v>18</v>
      </c>
      <c r="W56" s="23">
        <f t="shared" si="13"/>
        <v>19</v>
      </c>
      <c r="X56" s="23">
        <f t="shared" si="13"/>
        <v>20</v>
      </c>
      <c r="Y56" s="23">
        <f t="shared" si="13"/>
        <v>21</v>
      </c>
      <c r="Z56" s="23">
        <f t="shared" si="13"/>
        <v>22</v>
      </c>
      <c r="AA56" s="23">
        <f t="shared" si="13"/>
        <v>23</v>
      </c>
      <c r="AB56" s="23">
        <f t="shared" si="13"/>
        <v>24</v>
      </c>
      <c r="AC56" s="23">
        <f t="shared" si="13"/>
        <v>25</v>
      </c>
      <c r="AD56" s="23">
        <f t="shared" si="13"/>
        <v>26</v>
      </c>
      <c r="AE56" s="23">
        <f t="shared" si="13"/>
        <v>27</v>
      </c>
      <c r="AF56" s="23">
        <f t="shared" si="13"/>
        <v>28</v>
      </c>
      <c r="AG56" s="23">
        <f t="shared" si="13"/>
        <v>29</v>
      </c>
      <c r="AH56" s="23">
        <f t="shared" si="13"/>
        <v>30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</row>
    <row r="57" spans="3:377" x14ac:dyDescent="0.25">
      <c r="C57" s="22" t="s">
        <v>27</v>
      </c>
      <c r="D57" s="24">
        <f>$F$29</f>
        <v>1</v>
      </c>
      <c r="E57" s="24">
        <f t="shared" ref="E57:AG57" si="14">IF((E56/$F$30)=INT(E56/$F$30),$F$29,0)</f>
        <v>0</v>
      </c>
      <c r="F57" s="24">
        <f t="shared" si="14"/>
        <v>0</v>
      </c>
      <c r="G57" s="24">
        <f t="shared" si="14"/>
        <v>0</v>
      </c>
      <c r="H57" s="24">
        <f t="shared" si="14"/>
        <v>0</v>
      </c>
      <c r="I57" s="24">
        <f t="shared" si="14"/>
        <v>0</v>
      </c>
      <c r="J57" s="24">
        <f t="shared" si="14"/>
        <v>0</v>
      </c>
      <c r="K57" s="24">
        <f t="shared" si="14"/>
        <v>0</v>
      </c>
      <c r="L57" s="24">
        <f t="shared" si="14"/>
        <v>0</v>
      </c>
      <c r="M57" s="24">
        <f t="shared" si="14"/>
        <v>0</v>
      </c>
      <c r="N57" s="24">
        <f t="shared" si="14"/>
        <v>0</v>
      </c>
      <c r="O57" s="24">
        <f t="shared" si="14"/>
        <v>0</v>
      </c>
      <c r="P57" s="24">
        <f t="shared" si="14"/>
        <v>0</v>
      </c>
      <c r="Q57" s="24">
        <f t="shared" si="14"/>
        <v>0</v>
      </c>
      <c r="R57" s="24">
        <f t="shared" si="14"/>
        <v>0</v>
      </c>
      <c r="S57" s="24">
        <f t="shared" si="14"/>
        <v>0</v>
      </c>
      <c r="T57" s="24">
        <f t="shared" si="14"/>
        <v>0</v>
      </c>
      <c r="U57" s="24">
        <f t="shared" si="14"/>
        <v>0</v>
      </c>
      <c r="V57" s="24">
        <f t="shared" si="14"/>
        <v>0</v>
      </c>
      <c r="W57" s="24">
        <f t="shared" si="14"/>
        <v>0</v>
      </c>
      <c r="X57" s="24">
        <f t="shared" si="14"/>
        <v>0</v>
      </c>
      <c r="Y57" s="24">
        <f t="shared" si="14"/>
        <v>0</v>
      </c>
      <c r="Z57" s="24">
        <f t="shared" si="14"/>
        <v>1</v>
      </c>
      <c r="AA57" s="24">
        <f t="shared" si="14"/>
        <v>0</v>
      </c>
      <c r="AB57" s="24">
        <f t="shared" si="14"/>
        <v>0</v>
      </c>
      <c r="AC57" s="24">
        <f t="shared" si="14"/>
        <v>0</v>
      </c>
      <c r="AD57" s="24">
        <f t="shared" si="14"/>
        <v>0</v>
      </c>
      <c r="AE57" s="24">
        <f t="shared" si="14"/>
        <v>0</v>
      </c>
      <c r="AF57" s="24">
        <f t="shared" si="14"/>
        <v>0</v>
      </c>
      <c r="AG57" s="24">
        <f t="shared" si="14"/>
        <v>0</v>
      </c>
      <c r="AH57" s="24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</row>
    <row r="58" spans="3:377" x14ac:dyDescent="0.25">
      <c r="C58" s="22" t="s">
        <v>29</v>
      </c>
      <c r="D58" s="24"/>
      <c r="E58" s="24">
        <f t="shared" ref="E58:AG58" si="15">IF((E56/$F$30)=INT(E56/$F$30),$F$29*-1,0)</f>
        <v>0</v>
      </c>
      <c r="F58" s="24">
        <f t="shared" si="15"/>
        <v>0</v>
      </c>
      <c r="G58" s="24">
        <f t="shared" si="15"/>
        <v>0</v>
      </c>
      <c r="H58" s="24">
        <f t="shared" si="15"/>
        <v>0</v>
      </c>
      <c r="I58" s="24">
        <f t="shared" si="15"/>
        <v>0</v>
      </c>
      <c r="J58" s="24">
        <f t="shared" si="15"/>
        <v>0</v>
      </c>
      <c r="K58" s="24">
        <f t="shared" si="15"/>
        <v>0</v>
      </c>
      <c r="L58" s="24">
        <f t="shared" si="15"/>
        <v>0</v>
      </c>
      <c r="M58" s="24">
        <f t="shared" si="15"/>
        <v>0</v>
      </c>
      <c r="N58" s="24">
        <f t="shared" si="15"/>
        <v>0</v>
      </c>
      <c r="O58" s="24">
        <f t="shared" si="15"/>
        <v>0</v>
      </c>
      <c r="P58" s="24">
        <f t="shared" si="15"/>
        <v>0</v>
      </c>
      <c r="Q58" s="24">
        <f t="shared" si="15"/>
        <v>0</v>
      </c>
      <c r="R58" s="24">
        <f t="shared" si="15"/>
        <v>0</v>
      </c>
      <c r="S58" s="24">
        <f t="shared" si="15"/>
        <v>0</v>
      </c>
      <c r="T58" s="24">
        <f t="shared" si="15"/>
        <v>0</v>
      </c>
      <c r="U58" s="24">
        <f t="shared" si="15"/>
        <v>0</v>
      </c>
      <c r="V58" s="24">
        <f t="shared" si="15"/>
        <v>0</v>
      </c>
      <c r="W58" s="24">
        <f t="shared" si="15"/>
        <v>0</v>
      </c>
      <c r="X58" s="24">
        <f t="shared" si="15"/>
        <v>0</v>
      </c>
      <c r="Y58" s="24">
        <f t="shared" si="15"/>
        <v>0</v>
      </c>
      <c r="Z58" s="24">
        <f t="shared" si="15"/>
        <v>-1</v>
      </c>
      <c r="AA58" s="24">
        <f t="shared" si="15"/>
        <v>0</v>
      </c>
      <c r="AB58" s="24">
        <f t="shared" si="15"/>
        <v>0</v>
      </c>
      <c r="AC58" s="24">
        <f t="shared" si="15"/>
        <v>0</v>
      </c>
      <c r="AD58" s="24">
        <f t="shared" si="15"/>
        <v>0</v>
      </c>
      <c r="AE58" s="24">
        <f t="shared" si="15"/>
        <v>0</v>
      </c>
      <c r="AF58" s="24">
        <f t="shared" si="15"/>
        <v>0</v>
      </c>
      <c r="AG58" s="24">
        <f t="shared" si="15"/>
        <v>0</v>
      </c>
      <c r="AH58" s="24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</row>
    <row r="59" spans="3:377" x14ac:dyDescent="0.25">
      <c r="C59" s="22" t="s">
        <v>28</v>
      </c>
      <c r="D59" s="24">
        <f>D57</f>
        <v>1</v>
      </c>
      <c r="E59" s="24">
        <f>D59+SUM(E57:E58)</f>
        <v>1</v>
      </c>
      <c r="F59" s="24">
        <f t="shared" ref="F59" si="16">E59+SUM(F57:F58)</f>
        <v>1</v>
      </c>
      <c r="G59" s="24">
        <f t="shared" ref="G59:AH59" si="17">F59+SUM(G57:G58)</f>
        <v>1</v>
      </c>
      <c r="H59" s="24">
        <f t="shared" si="17"/>
        <v>1</v>
      </c>
      <c r="I59" s="24">
        <f t="shared" si="17"/>
        <v>1</v>
      </c>
      <c r="J59" s="24">
        <f t="shared" si="17"/>
        <v>1</v>
      </c>
      <c r="K59" s="24">
        <f t="shared" si="17"/>
        <v>1</v>
      </c>
      <c r="L59" s="24">
        <f t="shared" si="17"/>
        <v>1</v>
      </c>
      <c r="M59" s="24">
        <f t="shared" si="17"/>
        <v>1</v>
      </c>
      <c r="N59" s="24">
        <f t="shared" si="17"/>
        <v>1</v>
      </c>
      <c r="O59" s="24">
        <f t="shared" si="17"/>
        <v>1</v>
      </c>
      <c r="P59" s="24">
        <f t="shared" si="17"/>
        <v>1</v>
      </c>
      <c r="Q59" s="24">
        <f t="shared" si="17"/>
        <v>1</v>
      </c>
      <c r="R59" s="24">
        <f t="shared" si="17"/>
        <v>1</v>
      </c>
      <c r="S59" s="24">
        <f t="shared" si="17"/>
        <v>1</v>
      </c>
      <c r="T59" s="24">
        <f t="shared" si="17"/>
        <v>1</v>
      </c>
      <c r="U59" s="24">
        <f t="shared" si="17"/>
        <v>1</v>
      </c>
      <c r="V59" s="24">
        <f t="shared" si="17"/>
        <v>1</v>
      </c>
      <c r="W59" s="24">
        <f t="shared" si="17"/>
        <v>1</v>
      </c>
      <c r="X59" s="24">
        <f t="shared" si="17"/>
        <v>1</v>
      </c>
      <c r="Y59" s="24">
        <f t="shared" si="17"/>
        <v>1</v>
      </c>
      <c r="Z59" s="24">
        <f t="shared" si="17"/>
        <v>1</v>
      </c>
      <c r="AA59" s="24">
        <f t="shared" si="17"/>
        <v>1</v>
      </c>
      <c r="AB59" s="24">
        <f t="shared" si="17"/>
        <v>1</v>
      </c>
      <c r="AC59" s="24">
        <f t="shared" si="17"/>
        <v>1</v>
      </c>
      <c r="AD59" s="24">
        <f t="shared" si="17"/>
        <v>1</v>
      </c>
      <c r="AE59" s="24">
        <f t="shared" si="17"/>
        <v>1</v>
      </c>
      <c r="AF59" s="24">
        <f t="shared" si="17"/>
        <v>1</v>
      </c>
      <c r="AG59" s="24">
        <f t="shared" si="17"/>
        <v>1</v>
      </c>
      <c r="AH59" s="24">
        <f t="shared" si="17"/>
        <v>1</v>
      </c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</row>
    <row r="60" spans="3:377" x14ac:dyDescent="0.25">
      <c r="C60" s="22" t="s">
        <v>12</v>
      </c>
      <c r="D60" s="25">
        <f>F27</f>
        <v>1.01</v>
      </c>
      <c r="E60" s="25">
        <f>$F$27+((MOD(E56,$F$30))*$F$28)</f>
        <v>1.0065</v>
      </c>
      <c r="F60" s="25">
        <f>$F$27+((MOD(F56,$F$30))*$F$28)</f>
        <v>1.0030000000000001</v>
      </c>
      <c r="G60" s="25">
        <f t="shared" ref="G60:AH60" si="18">$F$27+((MOD(G56,$F$30))*$F$28)</f>
        <v>0.99950000000000006</v>
      </c>
      <c r="H60" s="25">
        <f t="shared" si="18"/>
        <v>0.996</v>
      </c>
      <c r="I60" s="25">
        <f t="shared" si="18"/>
        <v>0.99250000000000005</v>
      </c>
      <c r="J60" s="25">
        <f t="shared" si="18"/>
        <v>0.98899999999999999</v>
      </c>
      <c r="K60" s="25">
        <f t="shared" si="18"/>
        <v>0.98550000000000004</v>
      </c>
      <c r="L60" s="25">
        <f t="shared" si="18"/>
        <v>0.98199999999999998</v>
      </c>
      <c r="M60" s="25">
        <f t="shared" si="18"/>
        <v>0.97850000000000004</v>
      </c>
      <c r="N60" s="25">
        <f t="shared" si="18"/>
        <v>0.97499999999999998</v>
      </c>
      <c r="O60" s="25">
        <f t="shared" si="18"/>
        <v>0.97150000000000003</v>
      </c>
      <c r="P60" s="25">
        <f t="shared" si="18"/>
        <v>0.96799999999999997</v>
      </c>
      <c r="Q60" s="25">
        <f t="shared" si="18"/>
        <v>0.96450000000000002</v>
      </c>
      <c r="R60" s="25">
        <f t="shared" si="18"/>
        <v>0.96099999999999997</v>
      </c>
      <c r="S60" s="25">
        <f t="shared" si="18"/>
        <v>0.95750000000000002</v>
      </c>
      <c r="T60" s="25">
        <f t="shared" si="18"/>
        <v>0.95399999999999996</v>
      </c>
      <c r="U60" s="25">
        <f t="shared" si="18"/>
        <v>0.95050000000000001</v>
      </c>
      <c r="V60" s="25">
        <f t="shared" si="18"/>
        <v>0.94700000000000006</v>
      </c>
      <c r="W60" s="25">
        <f t="shared" si="18"/>
        <v>0.94350000000000001</v>
      </c>
      <c r="X60" s="25">
        <f t="shared" si="18"/>
        <v>0.94</v>
      </c>
      <c r="Y60" s="25">
        <f t="shared" si="18"/>
        <v>0.9365</v>
      </c>
      <c r="Z60" s="25">
        <f t="shared" si="18"/>
        <v>1.01</v>
      </c>
      <c r="AA60" s="25">
        <f t="shared" si="18"/>
        <v>1.0065</v>
      </c>
      <c r="AB60" s="25">
        <f t="shared" si="18"/>
        <v>1.0030000000000001</v>
      </c>
      <c r="AC60" s="25">
        <f t="shared" si="18"/>
        <v>0.99950000000000006</v>
      </c>
      <c r="AD60" s="25">
        <f t="shared" si="18"/>
        <v>0.996</v>
      </c>
      <c r="AE60" s="25">
        <f t="shared" si="18"/>
        <v>0.99250000000000005</v>
      </c>
      <c r="AF60" s="25">
        <f t="shared" si="18"/>
        <v>0.98899999999999999</v>
      </c>
      <c r="AG60" s="25">
        <f t="shared" si="18"/>
        <v>0.98550000000000004</v>
      </c>
      <c r="AH60" s="25">
        <f t="shared" si="18"/>
        <v>0.98199999999999998</v>
      </c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</row>
    <row r="61" spans="3:377" x14ac:dyDescent="0.25">
      <c r="C61" s="22" t="s">
        <v>12</v>
      </c>
      <c r="D61" s="25">
        <f t="shared" ref="D61:AH61" si="19">AVERAGE(D60:D60)</f>
        <v>1.01</v>
      </c>
      <c r="E61" s="25">
        <f t="shared" si="19"/>
        <v>1.0065</v>
      </c>
      <c r="F61" s="25">
        <f t="shared" si="19"/>
        <v>1.0030000000000001</v>
      </c>
      <c r="G61" s="25">
        <f t="shared" si="19"/>
        <v>0.99950000000000006</v>
      </c>
      <c r="H61" s="25">
        <f t="shared" si="19"/>
        <v>0.996</v>
      </c>
      <c r="I61" s="25">
        <f t="shared" si="19"/>
        <v>0.99250000000000005</v>
      </c>
      <c r="J61" s="25">
        <f t="shared" si="19"/>
        <v>0.98899999999999999</v>
      </c>
      <c r="K61" s="25">
        <f t="shared" si="19"/>
        <v>0.98550000000000004</v>
      </c>
      <c r="L61" s="25">
        <f t="shared" si="19"/>
        <v>0.98199999999999998</v>
      </c>
      <c r="M61" s="25">
        <f t="shared" si="19"/>
        <v>0.97850000000000004</v>
      </c>
      <c r="N61" s="25">
        <f t="shared" si="19"/>
        <v>0.97499999999999998</v>
      </c>
      <c r="O61" s="25">
        <f t="shared" si="19"/>
        <v>0.97150000000000003</v>
      </c>
      <c r="P61" s="25">
        <f t="shared" si="19"/>
        <v>0.96799999999999997</v>
      </c>
      <c r="Q61" s="25">
        <f t="shared" si="19"/>
        <v>0.96450000000000002</v>
      </c>
      <c r="R61" s="25">
        <f t="shared" si="19"/>
        <v>0.96099999999999997</v>
      </c>
      <c r="S61" s="25">
        <f t="shared" si="19"/>
        <v>0.95750000000000002</v>
      </c>
      <c r="T61" s="25">
        <f t="shared" si="19"/>
        <v>0.95399999999999996</v>
      </c>
      <c r="U61" s="25">
        <f t="shared" si="19"/>
        <v>0.95050000000000001</v>
      </c>
      <c r="V61" s="25">
        <f t="shared" si="19"/>
        <v>0.94700000000000006</v>
      </c>
      <c r="W61" s="25">
        <f t="shared" si="19"/>
        <v>0.94350000000000001</v>
      </c>
      <c r="X61" s="25">
        <f t="shared" si="19"/>
        <v>0.94</v>
      </c>
      <c r="Y61" s="25">
        <f t="shared" si="19"/>
        <v>0.9365</v>
      </c>
      <c r="Z61" s="25">
        <f t="shared" si="19"/>
        <v>1.01</v>
      </c>
      <c r="AA61" s="25">
        <f t="shared" si="19"/>
        <v>1.0065</v>
      </c>
      <c r="AB61" s="25">
        <f t="shared" si="19"/>
        <v>1.0030000000000001</v>
      </c>
      <c r="AC61" s="25">
        <f t="shared" si="19"/>
        <v>0.99950000000000006</v>
      </c>
      <c r="AD61" s="25">
        <f t="shared" si="19"/>
        <v>0.996</v>
      </c>
      <c r="AE61" s="25">
        <f t="shared" si="19"/>
        <v>0.99250000000000005</v>
      </c>
      <c r="AF61" s="25">
        <f t="shared" si="19"/>
        <v>0.98899999999999999</v>
      </c>
      <c r="AG61" s="25">
        <f t="shared" si="19"/>
        <v>0.98550000000000004</v>
      </c>
      <c r="AH61" s="25">
        <f t="shared" si="19"/>
        <v>0.98199999999999998</v>
      </c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</row>
    <row r="62" spans="3:377" x14ac:dyDescent="0.25">
      <c r="C62" s="22" t="s">
        <v>14</v>
      </c>
      <c r="D62" s="24">
        <v>0</v>
      </c>
      <c r="E62" s="24">
        <f t="shared" ref="E62:AH62" si="20">E$59*$F$31*($F$32*((1+$F$33)^E$40))*E61</f>
        <v>506.01161456999995</v>
      </c>
      <c r="F62" s="24">
        <f t="shared" si="20"/>
        <v>512.82429553277996</v>
      </c>
      <c r="G62" s="24">
        <f t="shared" si="20"/>
        <v>519.72237029168366</v>
      </c>
      <c r="H62" s="24">
        <f t="shared" si="20"/>
        <v>526.70677337098107</v>
      </c>
      <c r="I62" s="24">
        <f t="shared" si="20"/>
        <v>533.77844638996044</v>
      </c>
      <c r="J62" s="24">
        <f t="shared" si="20"/>
        <v>540.93833803408086</v>
      </c>
      <c r="K62" s="24">
        <f t="shared" si="20"/>
        <v>548.1874040230947</v>
      </c>
      <c r="L62" s="24">
        <f t="shared" si="20"/>
        <v>555.52660707604309</v>
      </c>
      <c r="M62" s="24">
        <f t="shared" si="20"/>
        <v>562.95691687302917</v>
      </c>
      <c r="N62" s="24">
        <f t="shared" si="20"/>
        <v>570.47931001366771</v>
      </c>
      <c r="O62" s="24">
        <f t="shared" si="20"/>
        <v>578.09476997211152</v>
      </c>
      <c r="P62" s="24">
        <f t="shared" si="20"/>
        <v>585.80428704854853</v>
      </c>
      <c r="Q62" s="24">
        <f t="shared" si="20"/>
        <v>593.60885831706253</v>
      </c>
      <c r="R62" s="24">
        <f t="shared" si="20"/>
        <v>601.50948756974901</v>
      </c>
      <c r="S62" s="24">
        <f t="shared" si="20"/>
        <v>609.50718525697312</v>
      </c>
      <c r="T62" s="24">
        <f t="shared" si="20"/>
        <v>617.60296842365528</v>
      </c>
      <c r="U62" s="24">
        <f t="shared" si="20"/>
        <v>625.79786064146538</v>
      </c>
      <c r="V62" s="24">
        <f t="shared" si="20"/>
        <v>634.09289193680661</v>
      </c>
      <c r="W62" s="24">
        <f t="shared" si="20"/>
        <v>642.48909871446392</v>
      </c>
      <c r="X62" s="24">
        <f t="shared" si="20"/>
        <v>650.98752367679185</v>
      </c>
      <c r="Y62" s="24">
        <f t="shared" si="20"/>
        <v>659.5892157383106</v>
      </c>
      <c r="Z62" s="24">
        <f t="shared" si="20"/>
        <v>723.44928428181561</v>
      </c>
      <c r="AA62" s="24">
        <f t="shared" si="20"/>
        <v>733.198300602328</v>
      </c>
      <c r="AB62" s="24">
        <f t="shared" si="20"/>
        <v>743.06970663458071</v>
      </c>
      <c r="AC62" s="24">
        <f t="shared" si="20"/>
        <v>753.06484616305556</v>
      </c>
      <c r="AD62" s="24">
        <f t="shared" si="20"/>
        <v>763.18507329028125</v>
      </c>
      <c r="AE62" s="24">
        <f t="shared" si="20"/>
        <v>773.43175239929155</v>
      </c>
      <c r="AF62" s="24">
        <f t="shared" si="20"/>
        <v>783.80625811182711</v>
      </c>
      <c r="AG62" s="24">
        <f t="shared" si="20"/>
        <v>794.3099752421457</v>
      </c>
      <c r="AH62" s="24">
        <f t="shared" si="20"/>
        <v>804.94429874630077</v>
      </c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</row>
    <row r="63" spans="3:377" x14ac:dyDescent="0.25">
      <c r="C63" s="22" t="s">
        <v>35</v>
      </c>
      <c r="D63" s="24"/>
      <c r="E63" s="24">
        <f t="shared" ref="E63:AH63" si="21">E$59*$F$31*E61</f>
        <v>215.39099999999999</v>
      </c>
      <c r="F63" s="24">
        <f t="shared" si="21"/>
        <v>214.64200000000002</v>
      </c>
      <c r="G63" s="24">
        <f t="shared" si="21"/>
        <v>213.893</v>
      </c>
      <c r="H63" s="24">
        <f t="shared" si="21"/>
        <v>213.14400000000001</v>
      </c>
      <c r="I63" s="24">
        <f t="shared" si="21"/>
        <v>212.39500000000001</v>
      </c>
      <c r="J63" s="24">
        <f t="shared" si="21"/>
        <v>211.64599999999999</v>
      </c>
      <c r="K63" s="24">
        <f t="shared" si="21"/>
        <v>210.89700000000002</v>
      </c>
      <c r="L63" s="24">
        <f t="shared" si="21"/>
        <v>210.148</v>
      </c>
      <c r="M63" s="24">
        <f t="shared" si="21"/>
        <v>209.399</v>
      </c>
      <c r="N63" s="24">
        <f t="shared" si="21"/>
        <v>208.65</v>
      </c>
      <c r="O63" s="24">
        <f t="shared" si="21"/>
        <v>207.90100000000001</v>
      </c>
      <c r="P63" s="24">
        <f t="shared" si="21"/>
        <v>207.15199999999999</v>
      </c>
      <c r="Q63" s="24">
        <f t="shared" si="21"/>
        <v>206.40299999999999</v>
      </c>
      <c r="R63" s="24">
        <f t="shared" si="21"/>
        <v>205.654</v>
      </c>
      <c r="S63" s="24">
        <f t="shared" si="21"/>
        <v>204.905</v>
      </c>
      <c r="T63" s="24">
        <f t="shared" si="21"/>
        <v>204.15599999999998</v>
      </c>
      <c r="U63" s="24">
        <f t="shared" si="21"/>
        <v>203.40700000000001</v>
      </c>
      <c r="V63" s="24">
        <f t="shared" si="21"/>
        <v>202.65800000000002</v>
      </c>
      <c r="W63" s="24">
        <f t="shared" si="21"/>
        <v>201.90899999999999</v>
      </c>
      <c r="X63" s="24">
        <f t="shared" si="21"/>
        <v>201.16</v>
      </c>
      <c r="Y63" s="24">
        <f t="shared" si="21"/>
        <v>200.411</v>
      </c>
      <c r="Z63" s="24">
        <f t="shared" si="21"/>
        <v>216.14000000000001</v>
      </c>
      <c r="AA63" s="24">
        <f t="shared" si="21"/>
        <v>215.39099999999999</v>
      </c>
      <c r="AB63" s="24">
        <f t="shared" si="21"/>
        <v>214.64200000000002</v>
      </c>
      <c r="AC63" s="24">
        <f t="shared" si="21"/>
        <v>213.893</v>
      </c>
      <c r="AD63" s="24">
        <f t="shared" si="21"/>
        <v>213.14400000000001</v>
      </c>
      <c r="AE63" s="24">
        <f t="shared" si="21"/>
        <v>212.39500000000001</v>
      </c>
      <c r="AF63" s="24">
        <f t="shared" si="21"/>
        <v>211.64599999999999</v>
      </c>
      <c r="AG63" s="24">
        <f t="shared" si="21"/>
        <v>210.89700000000002</v>
      </c>
      <c r="AH63" s="24">
        <f t="shared" si="21"/>
        <v>210.148</v>
      </c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</row>
    <row r="64" spans="3:377" x14ac:dyDescent="0.25">
      <c r="C64" s="22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</row>
    <row r="65" spans="3:334" x14ac:dyDescent="0.25">
      <c r="C65" s="22" t="s">
        <v>17</v>
      </c>
      <c r="D65" s="24">
        <f t="shared" ref="D65:AH65" si="22">($F$22+$F$23)*D$57*-1</f>
        <v>-65.5</v>
      </c>
      <c r="E65" s="24">
        <f t="shared" si="22"/>
        <v>0</v>
      </c>
      <c r="F65" s="24">
        <f t="shared" si="22"/>
        <v>0</v>
      </c>
      <c r="G65" s="24">
        <f t="shared" si="22"/>
        <v>0</v>
      </c>
      <c r="H65" s="24">
        <f t="shared" si="22"/>
        <v>0</v>
      </c>
      <c r="I65" s="24">
        <f t="shared" si="22"/>
        <v>0</v>
      </c>
      <c r="J65" s="24">
        <f t="shared" si="22"/>
        <v>0</v>
      </c>
      <c r="K65" s="24">
        <f t="shared" si="22"/>
        <v>0</v>
      </c>
      <c r="L65" s="24">
        <f t="shared" si="22"/>
        <v>0</v>
      </c>
      <c r="M65" s="24">
        <f t="shared" si="22"/>
        <v>0</v>
      </c>
      <c r="N65" s="24">
        <f t="shared" si="22"/>
        <v>0</v>
      </c>
      <c r="O65" s="24">
        <f t="shared" si="22"/>
        <v>0</v>
      </c>
      <c r="P65" s="24">
        <f t="shared" si="22"/>
        <v>0</v>
      </c>
      <c r="Q65" s="24">
        <f t="shared" si="22"/>
        <v>0</v>
      </c>
      <c r="R65" s="24">
        <f t="shared" si="22"/>
        <v>0</v>
      </c>
      <c r="S65" s="24">
        <f t="shared" si="22"/>
        <v>0</v>
      </c>
      <c r="T65" s="24">
        <f t="shared" si="22"/>
        <v>0</v>
      </c>
      <c r="U65" s="24">
        <f t="shared" si="22"/>
        <v>0</v>
      </c>
      <c r="V65" s="24">
        <f t="shared" si="22"/>
        <v>0</v>
      </c>
      <c r="W65" s="24">
        <f t="shared" si="22"/>
        <v>0</v>
      </c>
      <c r="X65" s="24">
        <f t="shared" si="22"/>
        <v>0</v>
      </c>
      <c r="Y65" s="24">
        <f t="shared" si="22"/>
        <v>0</v>
      </c>
      <c r="Z65" s="24">
        <f t="shared" si="22"/>
        <v>-65.5</v>
      </c>
      <c r="AA65" s="24">
        <f t="shared" si="22"/>
        <v>0</v>
      </c>
      <c r="AB65" s="24">
        <f t="shared" si="22"/>
        <v>0</v>
      </c>
      <c r="AC65" s="24">
        <f t="shared" si="22"/>
        <v>0</v>
      </c>
      <c r="AD65" s="24">
        <f t="shared" si="22"/>
        <v>0</v>
      </c>
      <c r="AE65" s="24">
        <f t="shared" si="22"/>
        <v>0</v>
      </c>
      <c r="AF65" s="24">
        <f t="shared" si="22"/>
        <v>0</v>
      </c>
      <c r="AG65" s="24">
        <f t="shared" si="22"/>
        <v>0</v>
      </c>
      <c r="AH65" s="24">
        <f t="shared" si="22"/>
        <v>0</v>
      </c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</row>
    <row r="66" spans="3:334" x14ac:dyDescent="0.25">
      <c r="C66" s="22" t="s">
        <v>13</v>
      </c>
      <c r="D66" s="24"/>
      <c r="E66" s="24">
        <f t="shared" ref="E66:AH66" si="23">E$59*($F$24*((1+$F$33)^E$40))*-1*12</f>
        <v>0</v>
      </c>
      <c r="F66" s="24">
        <f t="shared" si="23"/>
        <v>0</v>
      </c>
      <c r="G66" s="24">
        <f t="shared" si="23"/>
        <v>0</v>
      </c>
      <c r="H66" s="24">
        <f t="shared" si="23"/>
        <v>0</v>
      </c>
      <c r="I66" s="24">
        <f t="shared" si="23"/>
        <v>0</v>
      </c>
      <c r="J66" s="24">
        <f t="shared" si="23"/>
        <v>0</v>
      </c>
      <c r="K66" s="24">
        <f t="shared" si="23"/>
        <v>0</v>
      </c>
      <c r="L66" s="24">
        <f t="shared" si="23"/>
        <v>0</v>
      </c>
      <c r="M66" s="24">
        <f t="shared" si="23"/>
        <v>0</v>
      </c>
      <c r="N66" s="24">
        <f t="shared" si="23"/>
        <v>0</v>
      </c>
      <c r="O66" s="24">
        <f t="shared" si="23"/>
        <v>0</v>
      </c>
      <c r="P66" s="24">
        <f t="shared" si="23"/>
        <v>0</v>
      </c>
      <c r="Q66" s="24">
        <f t="shared" si="23"/>
        <v>0</v>
      </c>
      <c r="R66" s="24">
        <f t="shared" si="23"/>
        <v>0</v>
      </c>
      <c r="S66" s="24">
        <f t="shared" si="23"/>
        <v>0</v>
      </c>
      <c r="T66" s="24">
        <f t="shared" si="23"/>
        <v>0</v>
      </c>
      <c r="U66" s="24">
        <f t="shared" si="23"/>
        <v>0</v>
      </c>
      <c r="V66" s="24">
        <f t="shared" si="23"/>
        <v>0</v>
      </c>
      <c r="W66" s="24">
        <f t="shared" si="23"/>
        <v>0</v>
      </c>
      <c r="X66" s="24">
        <f t="shared" si="23"/>
        <v>0</v>
      </c>
      <c r="Y66" s="24">
        <f t="shared" si="23"/>
        <v>0</v>
      </c>
      <c r="Z66" s="24">
        <f t="shared" si="23"/>
        <v>0</v>
      </c>
      <c r="AA66" s="24">
        <f t="shared" si="23"/>
        <v>0</v>
      </c>
      <c r="AB66" s="24">
        <f t="shared" si="23"/>
        <v>0</v>
      </c>
      <c r="AC66" s="24">
        <f t="shared" si="23"/>
        <v>0</v>
      </c>
      <c r="AD66" s="24">
        <f t="shared" si="23"/>
        <v>0</v>
      </c>
      <c r="AE66" s="24">
        <f t="shared" si="23"/>
        <v>0</v>
      </c>
      <c r="AF66" s="24">
        <f t="shared" si="23"/>
        <v>0</v>
      </c>
      <c r="AG66" s="24">
        <f t="shared" si="23"/>
        <v>0</v>
      </c>
      <c r="AH66" s="24">
        <f t="shared" si="23"/>
        <v>0</v>
      </c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</row>
    <row r="67" spans="3:334" x14ac:dyDescent="0.25">
      <c r="C67" s="22" t="s">
        <v>15</v>
      </c>
      <c r="D67" s="24"/>
      <c r="E67" s="24">
        <f t="shared" ref="E67:AH67" si="24">E$59*($F$25*((1+$F$33)^E$40))*-1*12</f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</row>
    <row r="68" spans="3:334" x14ac:dyDescent="0.25">
      <c r="C68" s="22" t="s">
        <v>4</v>
      </c>
      <c r="D68" s="24"/>
      <c r="E68" s="24">
        <f t="shared" ref="E68:AH68" si="25">$F$26/$F$30*($F$22+($F$23*((1+$F$33)^E$56)))*E$59*-1</f>
        <v>-1.5002272727272725E-2</v>
      </c>
      <c r="F68" s="24">
        <f t="shared" si="25"/>
        <v>-1.5120152272727271E-2</v>
      </c>
      <c r="G68" s="24">
        <f t="shared" si="25"/>
        <v>-1.5240035770454541E-2</v>
      </c>
      <c r="H68" s="24">
        <f t="shared" si="25"/>
        <v>-1.5361957287643181E-2</v>
      </c>
      <c r="I68" s="24">
        <f t="shared" si="25"/>
        <v>-1.5485951470624022E-2</v>
      </c>
      <c r="J68" s="24">
        <f t="shared" si="25"/>
        <v>-1.561205355471554E-2</v>
      </c>
      <c r="K68" s="24">
        <f t="shared" si="25"/>
        <v>-1.574029937423661E-2</v>
      </c>
      <c r="L68" s="24">
        <f t="shared" si="25"/>
        <v>-1.5870725372689541E-2</v>
      </c>
      <c r="M68" s="24">
        <f t="shared" si="25"/>
        <v>-1.6003368613116173E-2</v>
      </c>
      <c r="N68" s="24">
        <f t="shared" si="25"/>
        <v>-1.6138266788630055E-2</v>
      </c>
      <c r="O68" s="24">
        <f t="shared" si="25"/>
        <v>-1.6275458233127673E-2</v>
      </c>
      <c r="P68" s="24">
        <f t="shared" si="25"/>
        <v>-1.6414981932181754E-2</v>
      </c>
      <c r="Q68" s="24">
        <f t="shared" si="25"/>
        <v>-1.655687753411975E-2</v>
      </c>
      <c r="R68" s="24">
        <f t="shared" si="25"/>
        <v>-1.6701185361290696E-2</v>
      </c>
      <c r="S68" s="24">
        <f t="shared" si="25"/>
        <v>-1.6847946421523544E-2</v>
      </c>
      <c r="T68" s="24">
        <f t="shared" si="25"/>
        <v>-1.6997202419780352E-2</v>
      </c>
      <c r="U68" s="24">
        <f t="shared" si="25"/>
        <v>-1.7148995770007527E-2</v>
      </c>
      <c r="V68" s="24">
        <f t="shared" si="25"/>
        <v>-1.7303369607188566E-2</v>
      </c>
      <c r="W68" s="24">
        <f t="shared" si="25"/>
        <v>-1.7460367799601677E-2</v>
      </c>
      <c r="X68" s="24">
        <f t="shared" si="25"/>
        <v>-1.7620034961285815E-2</v>
      </c>
      <c r="Y68" s="24">
        <f t="shared" si="25"/>
        <v>-1.7782416464718582E-2</v>
      </c>
      <c r="Z68" s="24">
        <f t="shared" si="25"/>
        <v>-1.7947558453709704E-2</v>
      </c>
      <c r="AA68" s="24">
        <f t="shared" si="25"/>
        <v>-1.8115507856513675E-2</v>
      </c>
      <c r="AB68" s="24">
        <f t="shared" si="25"/>
        <v>-1.8286312399165321E-2</v>
      </c>
      <c r="AC68" s="24">
        <f t="shared" si="25"/>
        <v>-1.8460020619042037E-2</v>
      </c>
      <c r="AD68" s="24">
        <f t="shared" si="25"/>
        <v>-1.8636681878656663E-2</v>
      </c>
      <c r="AE68" s="24">
        <f t="shared" si="25"/>
        <v>-1.8816346379684733E-2</v>
      </c>
      <c r="AF68" s="24">
        <f t="shared" si="25"/>
        <v>-1.8999065177230282E-2</v>
      </c>
      <c r="AG68" s="24">
        <f t="shared" si="25"/>
        <v>-1.9184890194334104E-2</v>
      </c>
      <c r="AH68" s="24">
        <f t="shared" si="25"/>
        <v>-1.9373874236728695E-2</v>
      </c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</row>
    <row r="69" spans="3:334" x14ac:dyDescent="0.25">
      <c r="C69" s="22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</row>
    <row r="70" spans="3:334" x14ac:dyDescent="0.25">
      <c r="C70" s="22" t="s">
        <v>46</v>
      </c>
      <c r="D70" s="24">
        <f>SUM(D62:D68)</f>
        <v>-65.5</v>
      </c>
      <c r="E70" s="24">
        <f t="shared" ref="E70:AH70" si="26">SUM(E62:E68)</f>
        <v>721.38761229727265</v>
      </c>
      <c r="F70" s="24">
        <f t="shared" si="26"/>
        <v>727.45117538050727</v>
      </c>
      <c r="G70" s="24">
        <f t="shared" si="26"/>
        <v>733.6001302559132</v>
      </c>
      <c r="H70" s="24">
        <f t="shared" si="26"/>
        <v>739.83541141369346</v>
      </c>
      <c r="I70" s="24">
        <f t="shared" si="26"/>
        <v>746.15796043848979</v>
      </c>
      <c r="J70" s="24">
        <f t="shared" si="26"/>
        <v>752.5687259805261</v>
      </c>
      <c r="K70" s="24">
        <f t="shared" si="26"/>
        <v>759.06866372372053</v>
      </c>
      <c r="L70" s="24">
        <f t="shared" si="26"/>
        <v>765.65873635067044</v>
      </c>
      <c r="M70" s="24">
        <f t="shared" si="26"/>
        <v>772.33991350441602</v>
      </c>
      <c r="N70" s="24">
        <f t="shared" si="26"/>
        <v>779.11317174687906</v>
      </c>
      <c r="O70" s="24">
        <f t="shared" si="26"/>
        <v>785.97949451387831</v>
      </c>
      <c r="P70" s="24">
        <f t="shared" si="26"/>
        <v>792.93987206661643</v>
      </c>
      <c r="Q70" s="24">
        <f t="shared" si="26"/>
        <v>799.99530143952848</v>
      </c>
      <c r="R70" s="24">
        <f t="shared" si="26"/>
        <v>807.14678638438772</v>
      </c>
      <c r="S70" s="24">
        <f t="shared" si="26"/>
        <v>814.39533731055155</v>
      </c>
      <c r="T70" s="24">
        <f t="shared" si="26"/>
        <v>821.74197122123542</v>
      </c>
      <c r="U70" s="24">
        <f t="shared" si="26"/>
        <v>829.18771164569546</v>
      </c>
      <c r="V70" s="24">
        <f t="shared" si="26"/>
        <v>836.73358856719949</v>
      </c>
      <c r="W70" s="24">
        <f t="shared" si="26"/>
        <v>844.38063834666434</v>
      </c>
      <c r="X70" s="24">
        <f t="shared" si="26"/>
        <v>852.12990364183054</v>
      </c>
      <c r="Y70" s="24">
        <f t="shared" si="26"/>
        <v>859.98243332184586</v>
      </c>
      <c r="Z70" s="24">
        <f t="shared" si="26"/>
        <v>874.07133672336192</v>
      </c>
      <c r="AA70" s="24">
        <f t="shared" si="26"/>
        <v>948.5711850944715</v>
      </c>
      <c r="AB70" s="24">
        <f t="shared" si="26"/>
        <v>957.69342032218162</v>
      </c>
      <c r="AC70" s="24">
        <f t="shared" si="26"/>
        <v>966.93938614243655</v>
      </c>
      <c r="AD70" s="24">
        <f t="shared" si="26"/>
        <v>976.3104366084026</v>
      </c>
      <c r="AE70" s="24">
        <f t="shared" si="26"/>
        <v>985.80793605291183</v>
      </c>
      <c r="AF70" s="24">
        <f t="shared" si="26"/>
        <v>995.43325904664982</v>
      </c>
      <c r="AG70" s="24">
        <f t="shared" si="26"/>
        <v>1005.1877903519514</v>
      </c>
      <c r="AH70" s="24">
        <f t="shared" si="26"/>
        <v>1015.072924872064</v>
      </c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</row>
    <row r="71" spans="3:334" x14ac:dyDescent="0.25"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T71" s="5"/>
    </row>
    <row r="72" spans="3:334" x14ac:dyDescent="0.25">
      <c r="C72" s="63" t="str">
        <f>I11</f>
        <v>NB-IoT Ultrasonic with 10 year life</v>
      </c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</row>
    <row r="73" spans="3:334" x14ac:dyDescent="0.25">
      <c r="C73" s="22"/>
      <c r="D73" s="23">
        <v>0</v>
      </c>
      <c r="E73" s="23">
        <f t="shared" ref="E73:AH73" si="27">E$40</f>
        <v>1</v>
      </c>
      <c r="F73" s="23">
        <f t="shared" si="27"/>
        <v>2</v>
      </c>
      <c r="G73" s="23">
        <f t="shared" si="27"/>
        <v>3</v>
      </c>
      <c r="H73" s="23">
        <f t="shared" si="27"/>
        <v>4</v>
      </c>
      <c r="I73" s="23">
        <f t="shared" si="27"/>
        <v>5</v>
      </c>
      <c r="J73" s="23">
        <f t="shared" si="27"/>
        <v>6</v>
      </c>
      <c r="K73" s="23">
        <f t="shared" si="27"/>
        <v>7</v>
      </c>
      <c r="L73" s="23">
        <f t="shared" si="27"/>
        <v>8</v>
      </c>
      <c r="M73" s="23">
        <f t="shared" si="27"/>
        <v>9</v>
      </c>
      <c r="N73" s="23">
        <f t="shared" si="27"/>
        <v>10</v>
      </c>
      <c r="O73" s="23">
        <f t="shared" si="27"/>
        <v>11</v>
      </c>
      <c r="P73" s="23">
        <f t="shared" si="27"/>
        <v>12</v>
      </c>
      <c r="Q73" s="23">
        <f t="shared" si="27"/>
        <v>13</v>
      </c>
      <c r="R73" s="23">
        <f t="shared" si="27"/>
        <v>14</v>
      </c>
      <c r="S73" s="23">
        <f t="shared" si="27"/>
        <v>15</v>
      </c>
      <c r="T73" s="23">
        <f t="shared" si="27"/>
        <v>16</v>
      </c>
      <c r="U73" s="23">
        <f t="shared" si="27"/>
        <v>17</v>
      </c>
      <c r="V73" s="23">
        <f t="shared" si="27"/>
        <v>18</v>
      </c>
      <c r="W73" s="23">
        <f t="shared" si="27"/>
        <v>19</v>
      </c>
      <c r="X73" s="23">
        <f t="shared" si="27"/>
        <v>20</v>
      </c>
      <c r="Y73" s="23">
        <f t="shared" si="27"/>
        <v>21</v>
      </c>
      <c r="Z73" s="23">
        <f t="shared" si="27"/>
        <v>22</v>
      </c>
      <c r="AA73" s="23">
        <f t="shared" si="27"/>
        <v>23</v>
      </c>
      <c r="AB73" s="23">
        <f t="shared" si="27"/>
        <v>24</v>
      </c>
      <c r="AC73" s="23">
        <f t="shared" si="27"/>
        <v>25</v>
      </c>
      <c r="AD73" s="23">
        <f t="shared" si="27"/>
        <v>26</v>
      </c>
      <c r="AE73" s="23">
        <f t="shared" si="27"/>
        <v>27</v>
      </c>
      <c r="AF73" s="23">
        <f t="shared" si="27"/>
        <v>28</v>
      </c>
      <c r="AG73" s="23">
        <f t="shared" si="27"/>
        <v>29</v>
      </c>
      <c r="AH73" s="23">
        <f t="shared" si="27"/>
        <v>30</v>
      </c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</row>
    <row r="74" spans="3:334" x14ac:dyDescent="0.25">
      <c r="C74" s="22" t="s">
        <v>27</v>
      </c>
      <c r="D74" s="24">
        <f>$I$29</f>
        <v>1</v>
      </c>
      <c r="E74" s="24">
        <f t="shared" ref="E74:AG74" si="28">IF((E73/$I$30)=INT(E73/$I$30),$I$29,0)</f>
        <v>0</v>
      </c>
      <c r="F74" s="24">
        <f t="shared" si="28"/>
        <v>0</v>
      </c>
      <c r="G74" s="24">
        <f t="shared" si="28"/>
        <v>0</v>
      </c>
      <c r="H74" s="24">
        <f t="shared" si="28"/>
        <v>0</v>
      </c>
      <c r="I74" s="24">
        <f t="shared" si="28"/>
        <v>0</v>
      </c>
      <c r="J74" s="24">
        <f t="shared" si="28"/>
        <v>0</v>
      </c>
      <c r="K74" s="24">
        <f t="shared" si="28"/>
        <v>0</v>
      </c>
      <c r="L74" s="24">
        <f t="shared" si="28"/>
        <v>0</v>
      </c>
      <c r="M74" s="24">
        <f t="shared" si="28"/>
        <v>0</v>
      </c>
      <c r="N74" s="24">
        <f t="shared" si="28"/>
        <v>1</v>
      </c>
      <c r="O74" s="24">
        <f t="shared" si="28"/>
        <v>0</v>
      </c>
      <c r="P74" s="24">
        <f t="shared" si="28"/>
        <v>0</v>
      </c>
      <c r="Q74" s="24">
        <f t="shared" si="28"/>
        <v>0</v>
      </c>
      <c r="R74" s="24">
        <f t="shared" si="28"/>
        <v>0</v>
      </c>
      <c r="S74" s="24">
        <f t="shared" si="28"/>
        <v>0</v>
      </c>
      <c r="T74" s="24">
        <f t="shared" si="28"/>
        <v>0</v>
      </c>
      <c r="U74" s="24">
        <f t="shared" si="28"/>
        <v>0</v>
      </c>
      <c r="V74" s="24">
        <f t="shared" si="28"/>
        <v>0</v>
      </c>
      <c r="W74" s="24">
        <f t="shared" si="28"/>
        <v>0</v>
      </c>
      <c r="X74" s="24">
        <f t="shared" si="28"/>
        <v>1</v>
      </c>
      <c r="Y74" s="24">
        <f t="shared" si="28"/>
        <v>0</v>
      </c>
      <c r="Z74" s="24">
        <f t="shared" si="28"/>
        <v>0</v>
      </c>
      <c r="AA74" s="24">
        <f t="shared" si="28"/>
        <v>0</v>
      </c>
      <c r="AB74" s="24">
        <f t="shared" si="28"/>
        <v>0</v>
      </c>
      <c r="AC74" s="24">
        <f t="shared" si="28"/>
        <v>0</v>
      </c>
      <c r="AD74" s="24">
        <f t="shared" si="28"/>
        <v>0</v>
      </c>
      <c r="AE74" s="24">
        <f t="shared" si="28"/>
        <v>0</v>
      </c>
      <c r="AF74" s="24">
        <f t="shared" si="28"/>
        <v>0</v>
      </c>
      <c r="AG74" s="24">
        <f t="shared" si="28"/>
        <v>0</v>
      </c>
      <c r="AH74" s="24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</row>
    <row r="75" spans="3:334" x14ac:dyDescent="0.25">
      <c r="C75" s="22" t="s">
        <v>29</v>
      </c>
      <c r="D75" s="24"/>
      <c r="E75" s="24">
        <f t="shared" ref="E75:AG75" si="29">IF((E73/$I$30)=INT(E73/$I$30),$I$29*-1,0)</f>
        <v>0</v>
      </c>
      <c r="F75" s="24">
        <f t="shared" si="29"/>
        <v>0</v>
      </c>
      <c r="G75" s="24">
        <f t="shared" si="29"/>
        <v>0</v>
      </c>
      <c r="H75" s="24">
        <f t="shared" si="29"/>
        <v>0</v>
      </c>
      <c r="I75" s="24">
        <f t="shared" si="29"/>
        <v>0</v>
      </c>
      <c r="J75" s="24">
        <f t="shared" si="29"/>
        <v>0</v>
      </c>
      <c r="K75" s="24">
        <f t="shared" si="29"/>
        <v>0</v>
      </c>
      <c r="L75" s="24">
        <f t="shared" si="29"/>
        <v>0</v>
      </c>
      <c r="M75" s="24">
        <f t="shared" si="29"/>
        <v>0</v>
      </c>
      <c r="N75" s="24">
        <f t="shared" si="29"/>
        <v>-1</v>
      </c>
      <c r="O75" s="24">
        <f t="shared" si="29"/>
        <v>0</v>
      </c>
      <c r="P75" s="24">
        <f t="shared" si="29"/>
        <v>0</v>
      </c>
      <c r="Q75" s="24">
        <f t="shared" si="29"/>
        <v>0</v>
      </c>
      <c r="R75" s="24">
        <f t="shared" si="29"/>
        <v>0</v>
      </c>
      <c r="S75" s="24">
        <f t="shared" si="29"/>
        <v>0</v>
      </c>
      <c r="T75" s="24">
        <f t="shared" si="29"/>
        <v>0</v>
      </c>
      <c r="U75" s="24">
        <f t="shared" si="29"/>
        <v>0</v>
      </c>
      <c r="V75" s="24">
        <f t="shared" si="29"/>
        <v>0</v>
      </c>
      <c r="W75" s="24">
        <f t="shared" si="29"/>
        <v>0</v>
      </c>
      <c r="X75" s="24">
        <f t="shared" si="29"/>
        <v>-1</v>
      </c>
      <c r="Y75" s="24">
        <f t="shared" si="29"/>
        <v>0</v>
      </c>
      <c r="Z75" s="24">
        <f t="shared" si="29"/>
        <v>0</v>
      </c>
      <c r="AA75" s="24">
        <f t="shared" si="29"/>
        <v>0</v>
      </c>
      <c r="AB75" s="24">
        <f t="shared" si="29"/>
        <v>0</v>
      </c>
      <c r="AC75" s="24">
        <f t="shared" si="29"/>
        <v>0</v>
      </c>
      <c r="AD75" s="24">
        <f t="shared" si="29"/>
        <v>0</v>
      </c>
      <c r="AE75" s="24">
        <f t="shared" si="29"/>
        <v>0</v>
      </c>
      <c r="AF75" s="24">
        <f t="shared" si="29"/>
        <v>0</v>
      </c>
      <c r="AG75" s="24">
        <f t="shared" si="29"/>
        <v>0</v>
      </c>
      <c r="AH75" s="24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</row>
    <row r="76" spans="3:334" x14ac:dyDescent="0.25">
      <c r="C76" s="22" t="s">
        <v>28</v>
      </c>
      <c r="D76" s="24">
        <f>D74</f>
        <v>1</v>
      </c>
      <c r="E76" s="24">
        <f>D76+SUM(E74:E75)</f>
        <v>1</v>
      </c>
      <c r="F76" s="24">
        <f t="shared" ref="F76:AH76" si="30">E76+SUM(F74:F75)</f>
        <v>1</v>
      </c>
      <c r="G76" s="24">
        <f t="shared" si="30"/>
        <v>1</v>
      </c>
      <c r="H76" s="24">
        <f t="shared" si="30"/>
        <v>1</v>
      </c>
      <c r="I76" s="24">
        <f t="shared" si="30"/>
        <v>1</v>
      </c>
      <c r="J76" s="24">
        <f t="shared" si="30"/>
        <v>1</v>
      </c>
      <c r="K76" s="24">
        <f t="shared" si="30"/>
        <v>1</v>
      </c>
      <c r="L76" s="24">
        <f t="shared" si="30"/>
        <v>1</v>
      </c>
      <c r="M76" s="24">
        <f t="shared" si="30"/>
        <v>1</v>
      </c>
      <c r="N76" s="24">
        <f t="shared" si="30"/>
        <v>1</v>
      </c>
      <c r="O76" s="24">
        <f t="shared" si="30"/>
        <v>1</v>
      </c>
      <c r="P76" s="24">
        <f t="shared" si="30"/>
        <v>1</v>
      </c>
      <c r="Q76" s="24">
        <f t="shared" si="30"/>
        <v>1</v>
      </c>
      <c r="R76" s="24">
        <f t="shared" si="30"/>
        <v>1</v>
      </c>
      <c r="S76" s="24">
        <f t="shared" si="30"/>
        <v>1</v>
      </c>
      <c r="T76" s="24">
        <f t="shared" si="30"/>
        <v>1</v>
      </c>
      <c r="U76" s="24">
        <f t="shared" si="30"/>
        <v>1</v>
      </c>
      <c r="V76" s="24">
        <f t="shared" si="30"/>
        <v>1</v>
      </c>
      <c r="W76" s="24">
        <f t="shared" si="30"/>
        <v>1</v>
      </c>
      <c r="X76" s="24">
        <f t="shared" si="30"/>
        <v>1</v>
      </c>
      <c r="Y76" s="24">
        <f t="shared" si="30"/>
        <v>1</v>
      </c>
      <c r="Z76" s="24">
        <f t="shared" si="30"/>
        <v>1</v>
      </c>
      <c r="AA76" s="24">
        <f t="shared" si="30"/>
        <v>1</v>
      </c>
      <c r="AB76" s="24">
        <f t="shared" si="30"/>
        <v>1</v>
      </c>
      <c r="AC76" s="24">
        <f t="shared" si="30"/>
        <v>1</v>
      </c>
      <c r="AD76" s="24">
        <f t="shared" si="30"/>
        <v>1</v>
      </c>
      <c r="AE76" s="24">
        <f t="shared" si="30"/>
        <v>1</v>
      </c>
      <c r="AF76" s="24">
        <f t="shared" si="30"/>
        <v>1</v>
      </c>
      <c r="AG76" s="24">
        <f t="shared" si="30"/>
        <v>1</v>
      </c>
      <c r="AH76" s="24">
        <f t="shared" si="30"/>
        <v>1</v>
      </c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</row>
    <row r="77" spans="3:334" x14ac:dyDescent="0.25">
      <c r="C77" s="22" t="s">
        <v>12</v>
      </c>
      <c r="D77" s="25">
        <f>I27</f>
        <v>0.98</v>
      </c>
      <c r="E77" s="25">
        <f t="shared" ref="E77:AH77" si="31">$I$27+(MOD(E73,$I$30)*$I$28)</f>
        <v>0.98</v>
      </c>
      <c r="F77" s="25">
        <f t="shared" si="31"/>
        <v>0.98</v>
      </c>
      <c r="G77" s="25">
        <f t="shared" si="31"/>
        <v>0.98</v>
      </c>
      <c r="H77" s="25">
        <f t="shared" si="31"/>
        <v>0.98</v>
      </c>
      <c r="I77" s="25">
        <f t="shared" si="31"/>
        <v>0.98</v>
      </c>
      <c r="J77" s="25">
        <f t="shared" si="31"/>
        <v>0.98</v>
      </c>
      <c r="K77" s="25">
        <f t="shared" si="31"/>
        <v>0.98</v>
      </c>
      <c r="L77" s="25">
        <f t="shared" si="31"/>
        <v>0.98</v>
      </c>
      <c r="M77" s="25">
        <f t="shared" si="31"/>
        <v>0.98</v>
      </c>
      <c r="N77" s="25">
        <f t="shared" si="31"/>
        <v>0.98</v>
      </c>
      <c r="O77" s="25">
        <f t="shared" si="31"/>
        <v>0.98</v>
      </c>
      <c r="P77" s="25">
        <f t="shared" si="31"/>
        <v>0.98</v>
      </c>
      <c r="Q77" s="25">
        <f t="shared" si="31"/>
        <v>0.98</v>
      </c>
      <c r="R77" s="25">
        <f t="shared" si="31"/>
        <v>0.98</v>
      </c>
      <c r="S77" s="25">
        <f t="shared" si="31"/>
        <v>0.98</v>
      </c>
      <c r="T77" s="25">
        <f t="shared" si="31"/>
        <v>0.98</v>
      </c>
      <c r="U77" s="25">
        <f t="shared" si="31"/>
        <v>0.98</v>
      </c>
      <c r="V77" s="25">
        <f t="shared" si="31"/>
        <v>0.98</v>
      </c>
      <c r="W77" s="25">
        <f t="shared" si="31"/>
        <v>0.98</v>
      </c>
      <c r="X77" s="25">
        <f t="shared" si="31"/>
        <v>0.98</v>
      </c>
      <c r="Y77" s="25">
        <f t="shared" si="31"/>
        <v>0.98</v>
      </c>
      <c r="Z77" s="25">
        <f t="shared" si="31"/>
        <v>0.98</v>
      </c>
      <c r="AA77" s="25">
        <f t="shared" si="31"/>
        <v>0.98</v>
      </c>
      <c r="AB77" s="25">
        <f t="shared" si="31"/>
        <v>0.98</v>
      </c>
      <c r="AC77" s="25">
        <f t="shared" si="31"/>
        <v>0.98</v>
      </c>
      <c r="AD77" s="25">
        <f t="shared" si="31"/>
        <v>0.98</v>
      </c>
      <c r="AE77" s="25">
        <f t="shared" si="31"/>
        <v>0.98</v>
      </c>
      <c r="AF77" s="25">
        <f t="shared" si="31"/>
        <v>0.98</v>
      </c>
      <c r="AG77" s="25">
        <f t="shared" si="31"/>
        <v>0.98</v>
      </c>
      <c r="AH77" s="25">
        <f t="shared" si="31"/>
        <v>0.98</v>
      </c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</row>
    <row r="78" spans="3:334" x14ac:dyDescent="0.25">
      <c r="C78" s="22" t="s">
        <v>14</v>
      </c>
      <c r="D78" s="24">
        <v>0</v>
      </c>
      <c r="E78" s="24">
        <f t="shared" ref="E78:AH78" si="32">E$76*$F$31*($F$32*((1+$F$33)^E$40))*E77</f>
        <v>492.68890439999996</v>
      </c>
      <c r="F78" s="24">
        <f t="shared" si="32"/>
        <v>501.0646157747999</v>
      </c>
      <c r="G78" s="24">
        <f t="shared" si="32"/>
        <v>509.58271424297141</v>
      </c>
      <c r="H78" s="24">
        <f t="shared" si="32"/>
        <v>518.24562038510192</v>
      </c>
      <c r="I78" s="24">
        <f t="shared" si="32"/>
        <v>527.05579593164862</v>
      </c>
      <c r="J78" s="24">
        <f t="shared" si="32"/>
        <v>536.01574446248651</v>
      </c>
      <c r="K78" s="24">
        <f t="shared" si="32"/>
        <v>545.12801211834881</v>
      </c>
      <c r="L78" s="24">
        <f t="shared" si="32"/>
        <v>554.39518832436067</v>
      </c>
      <c r="M78" s="24">
        <f t="shared" si="32"/>
        <v>563.8199065258749</v>
      </c>
      <c r="N78" s="24">
        <f t="shared" si="32"/>
        <v>573.4048449368147</v>
      </c>
      <c r="O78" s="24">
        <f t="shared" si="32"/>
        <v>583.15272730074037</v>
      </c>
      <c r="P78" s="24">
        <f t="shared" si="32"/>
        <v>593.06632366485292</v>
      </c>
      <c r="Q78" s="24">
        <f t="shared" si="32"/>
        <v>603.14845116715537</v>
      </c>
      <c r="R78" s="24">
        <f t="shared" si="32"/>
        <v>613.40197483699694</v>
      </c>
      <c r="S78" s="24">
        <f t="shared" si="32"/>
        <v>623.82980840922573</v>
      </c>
      <c r="T78" s="24">
        <f t="shared" si="32"/>
        <v>634.43491515218261</v>
      </c>
      <c r="U78" s="24">
        <f t="shared" si="32"/>
        <v>645.2203087097696</v>
      </c>
      <c r="V78" s="24">
        <f t="shared" si="32"/>
        <v>656.18905395783565</v>
      </c>
      <c r="W78" s="24">
        <f t="shared" si="32"/>
        <v>667.34426787511882</v>
      </c>
      <c r="X78" s="24">
        <f t="shared" si="32"/>
        <v>678.68912042899581</v>
      </c>
      <c r="Y78" s="24">
        <f t="shared" si="32"/>
        <v>690.22683547628867</v>
      </c>
      <c r="Z78" s="24">
        <f t="shared" si="32"/>
        <v>701.96069167938538</v>
      </c>
      <c r="AA78" s="24">
        <f t="shared" si="32"/>
        <v>713.89402343793483</v>
      </c>
      <c r="AB78" s="24">
        <f t="shared" si="32"/>
        <v>726.03022183637984</v>
      </c>
      <c r="AC78" s="24">
        <f t="shared" si="32"/>
        <v>738.3727356075982</v>
      </c>
      <c r="AD78" s="24">
        <f t="shared" si="32"/>
        <v>750.9250721129273</v>
      </c>
      <c r="AE78" s="24">
        <f t="shared" si="32"/>
        <v>763.690798338847</v>
      </c>
      <c r="AF78" s="24">
        <f t="shared" si="32"/>
        <v>776.67354191060724</v>
      </c>
      <c r="AG78" s="24">
        <f t="shared" si="32"/>
        <v>789.87699212308758</v>
      </c>
      <c r="AH78" s="24">
        <f t="shared" si="32"/>
        <v>803.30490098918006</v>
      </c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</row>
    <row r="79" spans="3:334" x14ac:dyDescent="0.25">
      <c r="C79" s="22" t="s">
        <v>35</v>
      </c>
      <c r="D79" s="24"/>
      <c r="E79" s="24">
        <f t="shared" ref="E79:AH79" si="33">E$76*$I$31*E77</f>
        <v>209.72</v>
      </c>
      <c r="F79" s="24">
        <f t="shared" si="33"/>
        <v>209.72</v>
      </c>
      <c r="G79" s="24">
        <f t="shared" si="33"/>
        <v>209.72</v>
      </c>
      <c r="H79" s="24">
        <f t="shared" si="33"/>
        <v>209.72</v>
      </c>
      <c r="I79" s="24">
        <f t="shared" si="33"/>
        <v>209.72</v>
      </c>
      <c r="J79" s="24">
        <f t="shared" si="33"/>
        <v>209.72</v>
      </c>
      <c r="K79" s="24">
        <f t="shared" si="33"/>
        <v>209.72</v>
      </c>
      <c r="L79" s="24">
        <f t="shared" si="33"/>
        <v>209.72</v>
      </c>
      <c r="M79" s="24">
        <f t="shared" si="33"/>
        <v>209.72</v>
      </c>
      <c r="N79" s="24">
        <f t="shared" si="33"/>
        <v>209.72</v>
      </c>
      <c r="O79" s="24">
        <f t="shared" si="33"/>
        <v>209.72</v>
      </c>
      <c r="P79" s="24">
        <f t="shared" si="33"/>
        <v>209.72</v>
      </c>
      <c r="Q79" s="24">
        <f t="shared" si="33"/>
        <v>209.72</v>
      </c>
      <c r="R79" s="24">
        <f t="shared" si="33"/>
        <v>209.72</v>
      </c>
      <c r="S79" s="24">
        <f t="shared" si="33"/>
        <v>209.72</v>
      </c>
      <c r="T79" s="24">
        <f t="shared" si="33"/>
        <v>209.72</v>
      </c>
      <c r="U79" s="24">
        <f t="shared" si="33"/>
        <v>209.72</v>
      </c>
      <c r="V79" s="24">
        <f t="shared" si="33"/>
        <v>209.72</v>
      </c>
      <c r="W79" s="24">
        <f t="shared" si="33"/>
        <v>209.72</v>
      </c>
      <c r="X79" s="24">
        <f t="shared" si="33"/>
        <v>209.72</v>
      </c>
      <c r="Y79" s="24">
        <f t="shared" si="33"/>
        <v>209.72</v>
      </c>
      <c r="Z79" s="24">
        <f t="shared" si="33"/>
        <v>209.72</v>
      </c>
      <c r="AA79" s="24">
        <f t="shared" si="33"/>
        <v>209.72</v>
      </c>
      <c r="AB79" s="24">
        <f t="shared" si="33"/>
        <v>209.72</v>
      </c>
      <c r="AC79" s="24">
        <f t="shared" si="33"/>
        <v>209.72</v>
      </c>
      <c r="AD79" s="24">
        <f t="shared" si="33"/>
        <v>209.72</v>
      </c>
      <c r="AE79" s="24">
        <f t="shared" si="33"/>
        <v>209.72</v>
      </c>
      <c r="AF79" s="24">
        <f t="shared" si="33"/>
        <v>209.72</v>
      </c>
      <c r="AG79" s="24">
        <f t="shared" si="33"/>
        <v>209.72</v>
      </c>
      <c r="AH79" s="24">
        <f t="shared" si="33"/>
        <v>209.72</v>
      </c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</row>
    <row r="80" spans="3:334" x14ac:dyDescent="0.25">
      <c r="C80" s="22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</row>
    <row r="81" spans="3:334" x14ac:dyDescent="0.25">
      <c r="C81" s="22" t="s">
        <v>17</v>
      </c>
      <c r="D81" s="24">
        <f t="shared" ref="D81:AH81" si="34">($I$22+$I$23)*D$74*-1</f>
        <v>-130</v>
      </c>
      <c r="E81" s="24">
        <f t="shared" si="34"/>
        <v>0</v>
      </c>
      <c r="F81" s="24">
        <f t="shared" si="34"/>
        <v>0</v>
      </c>
      <c r="G81" s="24">
        <f t="shared" si="34"/>
        <v>0</v>
      </c>
      <c r="H81" s="24">
        <f t="shared" si="34"/>
        <v>0</v>
      </c>
      <c r="I81" s="24">
        <f t="shared" si="34"/>
        <v>0</v>
      </c>
      <c r="J81" s="24">
        <f t="shared" si="34"/>
        <v>0</v>
      </c>
      <c r="K81" s="24">
        <f t="shared" si="34"/>
        <v>0</v>
      </c>
      <c r="L81" s="24">
        <f t="shared" si="34"/>
        <v>0</v>
      </c>
      <c r="M81" s="24">
        <f t="shared" si="34"/>
        <v>0</v>
      </c>
      <c r="N81" s="24">
        <f t="shared" si="34"/>
        <v>-130</v>
      </c>
      <c r="O81" s="24">
        <f t="shared" si="34"/>
        <v>0</v>
      </c>
      <c r="P81" s="24">
        <f t="shared" si="34"/>
        <v>0</v>
      </c>
      <c r="Q81" s="24">
        <f t="shared" si="34"/>
        <v>0</v>
      </c>
      <c r="R81" s="24">
        <f t="shared" si="34"/>
        <v>0</v>
      </c>
      <c r="S81" s="24">
        <f t="shared" si="34"/>
        <v>0</v>
      </c>
      <c r="T81" s="24">
        <f t="shared" si="34"/>
        <v>0</v>
      </c>
      <c r="U81" s="24">
        <f t="shared" si="34"/>
        <v>0</v>
      </c>
      <c r="V81" s="24">
        <f t="shared" si="34"/>
        <v>0</v>
      </c>
      <c r="W81" s="24">
        <f t="shared" si="34"/>
        <v>0</v>
      </c>
      <c r="X81" s="24">
        <f t="shared" si="34"/>
        <v>-130</v>
      </c>
      <c r="Y81" s="24">
        <f t="shared" si="34"/>
        <v>0</v>
      </c>
      <c r="Z81" s="24">
        <f t="shared" si="34"/>
        <v>0</v>
      </c>
      <c r="AA81" s="24">
        <f t="shared" si="34"/>
        <v>0</v>
      </c>
      <c r="AB81" s="24">
        <f t="shared" si="34"/>
        <v>0</v>
      </c>
      <c r="AC81" s="24">
        <f t="shared" si="34"/>
        <v>0</v>
      </c>
      <c r="AD81" s="24">
        <f t="shared" si="34"/>
        <v>0</v>
      </c>
      <c r="AE81" s="24">
        <f t="shared" si="34"/>
        <v>0</v>
      </c>
      <c r="AF81" s="24">
        <f t="shared" si="34"/>
        <v>0</v>
      </c>
      <c r="AG81" s="24">
        <f t="shared" si="34"/>
        <v>0</v>
      </c>
      <c r="AH81" s="24">
        <f t="shared" si="34"/>
        <v>0</v>
      </c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</row>
    <row r="82" spans="3:334" x14ac:dyDescent="0.25">
      <c r="C82" s="22" t="s">
        <v>13</v>
      </c>
      <c r="D82" s="24"/>
      <c r="E82" s="24">
        <f t="shared" ref="E82:AH82" si="35">E$76*($D$24*((1+$D$33)^E$40))*-1*12</f>
        <v>0</v>
      </c>
      <c r="F82" s="24">
        <f t="shared" si="35"/>
        <v>0</v>
      </c>
      <c r="G82" s="24">
        <f t="shared" si="35"/>
        <v>0</v>
      </c>
      <c r="H82" s="24">
        <f t="shared" si="35"/>
        <v>0</v>
      </c>
      <c r="I82" s="24">
        <f t="shared" si="35"/>
        <v>0</v>
      </c>
      <c r="J82" s="24">
        <f t="shared" si="35"/>
        <v>0</v>
      </c>
      <c r="K82" s="24">
        <f t="shared" si="35"/>
        <v>0</v>
      </c>
      <c r="L82" s="24">
        <f t="shared" si="35"/>
        <v>0</v>
      </c>
      <c r="M82" s="24">
        <f t="shared" si="35"/>
        <v>0</v>
      </c>
      <c r="N82" s="24">
        <f t="shared" si="35"/>
        <v>0</v>
      </c>
      <c r="O82" s="24">
        <f t="shared" si="35"/>
        <v>0</v>
      </c>
      <c r="P82" s="24">
        <f t="shared" si="35"/>
        <v>0</v>
      </c>
      <c r="Q82" s="24">
        <f t="shared" si="35"/>
        <v>0</v>
      </c>
      <c r="R82" s="24">
        <f t="shared" si="35"/>
        <v>0</v>
      </c>
      <c r="S82" s="24">
        <f t="shared" si="35"/>
        <v>0</v>
      </c>
      <c r="T82" s="24">
        <f t="shared" si="35"/>
        <v>0</v>
      </c>
      <c r="U82" s="24">
        <f t="shared" si="35"/>
        <v>0</v>
      </c>
      <c r="V82" s="24">
        <f t="shared" si="35"/>
        <v>0</v>
      </c>
      <c r="W82" s="24">
        <f t="shared" si="35"/>
        <v>0</v>
      </c>
      <c r="X82" s="24">
        <f t="shared" si="35"/>
        <v>0</v>
      </c>
      <c r="Y82" s="24">
        <f t="shared" si="35"/>
        <v>0</v>
      </c>
      <c r="Z82" s="24">
        <f t="shared" si="35"/>
        <v>0</v>
      </c>
      <c r="AA82" s="24">
        <f t="shared" si="35"/>
        <v>0</v>
      </c>
      <c r="AB82" s="24">
        <f t="shared" si="35"/>
        <v>0</v>
      </c>
      <c r="AC82" s="24">
        <f t="shared" si="35"/>
        <v>0</v>
      </c>
      <c r="AD82" s="24">
        <f t="shared" si="35"/>
        <v>0</v>
      </c>
      <c r="AE82" s="24">
        <f t="shared" si="35"/>
        <v>0</v>
      </c>
      <c r="AF82" s="24">
        <f t="shared" si="35"/>
        <v>0</v>
      </c>
      <c r="AG82" s="24">
        <f t="shared" si="35"/>
        <v>0</v>
      </c>
      <c r="AH82" s="24">
        <f t="shared" si="35"/>
        <v>0</v>
      </c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</row>
    <row r="83" spans="3:334" x14ac:dyDescent="0.25">
      <c r="C83" s="22" t="s">
        <v>15</v>
      </c>
      <c r="D83" s="24"/>
      <c r="E83" s="24">
        <f t="shared" ref="E83:AH83" si="36">E$76*($D$25*((1+$D$33)^E$40))*-1*12</f>
        <v>0</v>
      </c>
      <c r="F83" s="24">
        <f t="shared" si="36"/>
        <v>0</v>
      </c>
      <c r="G83" s="24">
        <f t="shared" si="36"/>
        <v>0</v>
      </c>
      <c r="H83" s="24">
        <f t="shared" si="36"/>
        <v>0</v>
      </c>
      <c r="I83" s="24">
        <f t="shared" si="36"/>
        <v>0</v>
      </c>
      <c r="J83" s="24">
        <f t="shared" si="36"/>
        <v>0</v>
      </c>
      <c r="K83" s="24">
        <f t="shared" si="36"/>
        <v>0</v>
      </c>
      <c r="L83" s="24">
        <f t="shared" si="36"/>
        <v>0</v>
      </c>
      <c r="M83" s="24">
        <f t="shared" si="36"/>
        <v>0</v>
      </c>
      <c r="N83" s="24">
        <f t="shared" si="36"/>
        <v>0</v>
      </c>
      <c r="O83" s="24">
        <f t="shared" si="36"/>
        <v>0</v>
      </c>
      <c r="P83" s="24">
        <f t="shared" si="36"/>
        <v>0</v>
      </c>
      <c r="Q83" s="24">
        <f t="shared" si="36"/>
        <v>0</v>
      </c>
      <c r="R83" s="24">
        <f t="shared" si="36"/>
        <v>0</v>
      </c>
      <c r="S83" s="24">
        <f t="shared" si="36"/>
        <v>0</v>
      </c>
      <c r="T83" s="24">
        <f t="shared" si="36"/>
        <v>0</v>
      </c>
      <c r="U83" s="24">
        <f t="shared" si="36"/>
        <v>0</v>
      </c>
      <c r="V83" s="24">
        <f t="shared" si="36"/>
        <v>0</v>
      </c>
      <c r="W83" s="24">
        <f t="shared" si="36"/>
        <v>0</v>
      </c>
      <c r="X83" s="24">
        <f t="shared" si="36"/>
        <v>0</v>
      </c>
      <c r="Y83" s="24">
        <f t="shared" si="36"/>
        <v>0</v>
      </c>
      <c r="Z83" s="24">
        <f t="shared" si="36"/>
        <v>0</v>
      </c>
      <c r="AA83" s="24">
        <f t="shared" si="36"/>
        <v>0</v>
      </c>
      <c r="AB83" s="24">
        <f t="shared" si="36"/>
        <v>0</v>
      </c>
      <c r="AC83" s="24">
        <f t="shared" si="36"/>
        <v>0</v>
      </c>
      <c r="AD83" s="24">
        <f t="shared" si="36"/>
        <v>0</v>
      </c>
      <c r="AE83" s="24">
        <f t="shared" si="36"/>
        <v>0</v>
      </c>
      <c r="AF83" s="24">
        <f t="shared" si="36"/>
        <v>0</v>
      </c>
      <c r="AG83" s="24">
        <f t="shared" si="36"/>
        <v>0</v>
      </c>
      <c r="AH83" s="24">
        <f t="shared" si="36"/>
        <v>0</v>
      </c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</row>
    <row r="84" spans="3:334" x14ac:dyDescent="0.25">
      <c r="C84" s="22" t="s">
        <v>4</v>
      </c>
      <c r="D84" s="24"/>
      <c r="E84" s="24">
        <f t="shared" ref="E84:AH84" si="37">$I$26/$I$30*($I$22+($I$23*((1+$I$33)^E$73)))*E$76*-1</f>
        <v>-0.26101999999999997</v>
      </c>
      <c r="F84" s="24">
        <f t="shared" si="37"/>
        <v>-0.26205734000000003</v>
      </c>
      <c r="G84" s="24">
        <f t="shared" si="37"/>
        <v>-0.26311231477999997</v>
      </c>
      <c r="H84" s="24">
        <f t="shared" si="37"/>
        <v>-0.26418522413126</v>
      </c>
      <c r="I84" s="24">
        <f t="shared" si="37"/>
        <v>-0.26527637294149137</v>
      </c>
      <c r="J84" s="24">
        <f t="shared" si="37"/>
        <v>-0.26638607128149677</v>
      </c>
      <c r="K84" s="24">
        <f t="shared" si="37"/>
        <v>-0.26751463449328217</v>
      </c>
      <c r="L84" s="24">
        <f t="shared" si="37"/>
        <v>-0.26866238327966796</v>
      </c>
      <c r="M84" s="24">
        <f t="shared" si="37"/>
        <v>-0.26982964379542235</v>
      </c>
      <c r="N84" s="24">
        <f t="shared" si="37"/>
        <v>-0.2710167477399445</v>
      </c>
      <c r="O84" s="24">
        <f t="shared" si="37"/>
        <v>-0.27222403245152349</v>
      </c>
      <c r="P84" s="24">
        <f t="shared" si="37"/>
        <v>-0.27345184100319941</v>
      </c>
      <c r="Q84" s="24">
        <f t="shared" si="37"/>
        <v>-0.27470052230025382</v>
      </c>
      <c r="R84" s="24">
        <f t="shared" si="37"/>
        <v>-0.2759704311793581</v>
      </c>
      <c r="S84" s="24">
        <f t="shared" si="37"/>
        <v>-0.27726192850940723</v>
      </c>
      <c r="T84" s="24">
        <f t="shared" si="37"/>
        <v>-0.27857538129406717</v>
      </c>
      <c r="U84" s="24">
        <f t="shared" si="37"/>
        <v>-0.27991116277606626</v>
      </c>
      <c r="V84" s="24">
        <f t="shared" si="37"/>
        <v>-0.28126965254325936</v>
      </c>
      <c r="W84" s="24">
        <f t="shared" si="37"/>
        <v>-0.28265123663649477</v>
      </c>
      <c r="X84" s="24">
        <f t="shared" si="37"/>
        <v>-0.28405630765931517</v>
      </c>
      <c r="Y84" s="24">
        <f t="shared" si="37"/>
        <v>-0.28548526488952353</v>
      </c>
      <c r="Z84" s="24">
        <f t="shared" si="37"/>
        <v>-0.28693851439264539</v>
      </c>
      <c r="AA84" s="24">
        <f t="shared" si="37"/>
        <v>-0.28841646913732033</v>
      </c>
      <c r="AB84" s="24">
        <f t="shared" si="37"/>
        <v>-0.28991954911265488</v>
      </c>
      <c r="AC84" s="24">
        <f t="shared" si="37"/>
        <v>-0.29144818144756995</v>
      </c>
      <c r="AD84" s="24">
        <f t="shared" si="37"/>
        <v>-0.29300280053217864</v>
      </c>
      <c r="AE84" s="24">
        <f t="shared" si="37"/>
        <v>-0.29458384814122562</v>
      </c>
      <c r="AF84" s="24">
        <f t="shared" si="37"/>
        <v>-0.2961917735596265</v>
      </c>
      <c r="AG84" s="24">
        <f t="shared" si="37"/>
        <v>-0.29782703371014008</v>
      </c>
      <c r="AH84" s="24">
        <f t="shared" si="37"/>
        <v>-0.29949009328321252</v>
      </c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</row>
    <row r="85" spans="3:334" x14ac:dyDescent="0.25">
      <c r="C85" s="22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</row>
    <row r="86" spans="3:334" x14ac:dyDescent="0.25">
      <c r="C86" s="22" t="s">
        <v>46</v>
      </c>
      <c r="D86" s="24">
        <f>SUM(D78:D84)</f>
        <v>-130</v>
      </c>
      <c r="E86" s="24">
        <f t="shared" ref="E86:AH86" si="38">SUM(E78:E84)</f>
        <v>702.14788439999995</v>
      </c>
      <c r="F86" s="24">
        <f t="shared" si="38"/>
        <v>710.52255843479998</v>
      </c>
      <c r="G86" s="24">
        <f t="shared" si="38"/>
        <v>719.03960192819147</v>
      </c>
      <c r="H86" s="24">
        <f t="shared" si="38"/>
        <v>727.70143516097073</v>
      </c>
      <c r="I86" s="24">
        <f t="shared" si="38"/>
        <v>736.51051955870719</v>
      </c>
      <c r="J86" s="24">
        <f t="shared" si="38"/>
        <v>745.46935839120499</v>
      </c>
      <c r="K86" s="24">
        <f t="shared" si="38"/>
        <v>754.58049748385554</v>
      </c>
      <c r="L86" s="24">
        <f t="shared" si="38"/>
        <v>763.84652594108104</v>
      </c>
      <c r="M86" s="24">
        <f t="shared" si="38"/>
        <v>773.27007688207948</v>
      </c>
      <c r="N86" s="24">
        <f t="shared" si="38"/>
        <v>652.85382818907476</v>
      </c>
      <c r="O86" s="24">
        <f t="shared" si="38"/>
        <v>792.60050326828889</v>
      </c>
      <c r="P86" s="24">
        <f t="shared" si="38"/>
        <v>802.51287182384976</v>
      </c>
      <c r="Q86" s="24">
        <f t="shared" si="38"/>
        <v>812.59375064485516</v>
      </c>
      <c r="R86" s="24">
        <f t="shared" si="38"/>
        <v>822.84600440581767</v>
      </c>
      <c r="S86" s="24">
        <f t="shared" si="38"/>
        <v>833.2725464807163</v>
      </c>
      <c r="T86" s="24">
        <f t="shared" si="38"/>
        <v>843.87633977088853</v>
      </c>
      <c r="U86" s="24">
        <f t="shared" si="38"/>
        <v>854.66039754699352</v>
      </c>
      <c r="V86" s="24">
        <f t="shared" si="38"/>
        <v>865.62778430529238</v>
      </c>
      <c r="W86" s="24">
        <f t="shared" si="38"/>
        <v>876.78161663848232</v>
      </c>
      <c r="X86" s="24">
        <f t="shared" si="38"/>
        <v>758.12506412133655</v>
      </c>
      <c r="Y86" s="24">
        <f t="shared" si="38"/>
        <v>899.66135021139917</v>
      </c>
      <c r="Z86" s="24">
        <f t="shared" si="38"/>
        <v>911.39375316499275</v>
      </c>
      <c r="AA86" s="24">
        <f t="shared" si="38"/>
        <v>923.3256069687975</v>
      </c>
      <c r="AB86" s="24">
        <f t="shared" si="38"/>
        <v>935.46030228726715</v>
      </c>
      <c r="AC86" s="24">
        <f t="shared" si="38"/>
        <v>947.80128742615068</v>
      </c>
      <c r="AD86" s="24">
        <f t="shared" si="38"/>
        <v>960.3520693123952</v>
      </c>
      <c r="AE86" s="24">
        <f t="shared" si="38"/>
        <v>973.11621449070583</v>
      </c>
      <c r="AF86" s="24">
        <f t="shared" si="38"/>
        <v>986.09735013704767</v>
      </c>
      <c r="AG86" s="24">
        <f t="shared" si="38"/>
        <v>999.29916508937742</v>
      </c>
      <c r="AH86" s="24">
        <f t="shared" si="38"/>
        <v>1012.7254108958969</v>
      </c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</row>
    <row r="89" spans="3:334" x14ac:dyDescent="0.25">
      <c r="C89" s="61" t="str">
        <f>L11</f>
        <v>Volumetric (Direct Drive)</v>
      </c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3:334" x14ac:dyDescent="0.25">
      <c r="C90" s="22"/>
      <c r="D90" s="23">
        <v>0</v>
      </c>
      <c r="E90" s="23">
        <f t="shared" ref="E90:AH90" si="39">E$40</f>
        <v>1</v>
      </c>
      <c r="F90" s="23">
        <f t="shared" si="39"/>
        <v>2</v>
      </c>
      <c r="G90" s="23">
        <f t="shared" si="39"/>
        <v>3</v>
      </c>
      <c r="H90" s="23">
        <f t="shared" si="39"/>
        <v>4</v>
      </c>
      <c r="I90" s="23">
        <f t="shared" si="39"/>
        <v>5</v>
      </c>
      <c r="J90" s="23">
        <f t="shared" si="39"/>
        <v>6</v>
      </c>
      <c r="K90" s="23">
        <f t="shared" si="39"/>
        <v>7</v>
      </c>
      <c r="L90" s="23">
        <f t="shared" si="39"/>
        <v>8</v>
      </c>
      <c r="M90" s="23">
        <f t="shared" si="39"/>
        <v>9</v>
      </c>
      <c r="N90" s="23">
        <f t="shared" si="39"/>
        <v>10</v>
      </c>
      <c r="O90" s="23">
        <f t="shared" si="39"/>
        <v>11</v>
      </c>
      <c r="P90" s="23">
        <f t="shared" si="39"/>
        <v>12</v>
      </c>
      <c r="Q90" s="23">
        <f t="shared" si="39"/>
        <v>13</v>
      </c>
      <c r="R90" s="23">
        <f t="shared" si="39"/>
        <v>14</v>
      </c>
      <c r="S90" s="23">
        <f t="shared" si="39"/>
        <v>15</v>
      </c>
      <c r="T90" s="23">
        <f t="shared" si="39"/>
        <v>16</v>
      </c>
      <c r="U90" s="23">
        <f t="shared" si="39"/>
        <v>17</v>
      </c>
      <c r="V90" s="23">
        <f t="shared" si="39"/>
        <v>18</v>
      </c>
      <c r="W90" s="23">
        <f t="shared" si="39"/>
        <v>19</v>
      </c>
      <c r="X90" s="23">
        <f t="shared" si="39"/>
        <v>20</v>
      </c>
      <c r="Y90" s="23">
        <f t="shared" si="39"/>
        <v>21</v>
      </c>
      <c r="Z90" s="23">
        <f t="shared" si="39"/>
        <v>22</v>
      </c>
      <c r="AA90" s="23">
        <f t="shared" si="39"/>
        <v>23</v>
      </c>
      <c r="AB90" s="23">
        <f t="shared" si="39"/>
        <v>24</v>
      </c>
      <c r="AC90" s="23">
        <f t="shared" si="39"/>
        <v>25</v>
      </c>
      <c r="AD90" s="23">
        <f t="shared" si="39"/>
        <v>26</v>
      </c>
      <c r="AE90" s="23">
        <f t="shared" si="39"/>
        <v>27</v>
      </c>
      <c r="AF90" s="23">
        <f t="shared" si="39"/>
        <v>28</v>
      </c>
      <c r="AG90" s="23">
        <f t="shared" si="39"/>
        <v>29</v>
      </c>
      <c r="AH90" s="23">
        <f t="shared" si="39"/>
        <v>30</v>
      </c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</row>
    <row r="91" spans="3:334" x14ac:dyDescent="0.25">
      <c r="C91" s="22" t="s">
        <v>27</v>
      </c>
      <c r="D91" s="24">
        <f>$F$29</f>
        <v>1</v>
      </c>
      <c r="E91" s="24">
        <f t="shared" ref="E91:AG91" si="40">IF((E90/$L$30)=INT(E90/$L$30),$L$29,0)</f>
        <v>0</v>
      </c>
      <c r="F91" s="24">
        <f t="shared" si="40"/>
        <v>0</v>
      </c>
      <c r="G91" s="24">
        <f t="shared" si="40"/>
        <v>0</v>
      </c>
      <c r="H91" s="24">
        <f t="shared" si="40"/>
        <v>0</v>
      </c>
      <c r="I91" s="24">
        <f t="shared" si="40"/>
        <v>0</v>
      </c>
      <c r="J91" s="24">
        <f t="shared" si="40"/>
        <v>0</v>
      </c>
      <c r="K91" s="24">
        <f t="shared" si="40"/>
        <v>0</v>
      </c>
      <c r="L91" s="24">
        <f t="shared" si="40"/>
        <v>0</v>
      </c>
      <c r="M91" s="24">
        <f t="shared" si="40"/>
        <v>0</v>
      </c>
      <c r="N91" s="24">
        <f t="shared" si="40"/>
        <v>0</v>
      </c>
      <c r="O91" s="24">
        <f t="shared" si="40"/>
        <v>0</v>
      </c>
      <c r="P91" s="24">
        <f t="shared" si="40"/>
        <v>0</v>
      </c>
      <c r="Q91" s="24">
        <f t="shared" si="40"/>
        <v>0</v>
      </c>
      <c r="R91" s="24">
        <f t="shared" si="40"/>
        <v>0</v>
      </c>
      <c r="S91" s="24">
        <f t="shared" si="40"/>
        <v>1</v>
      </c>
      <c r="T91" s="24">
        <f t="shared" si="40"/>
        <v>0</v>
      </c>
      <c r="U91" s="24">
        <f t="shared" si="40"/>
        <v>0</v>
      </c>
      <c r="V91" s="24">
        <f t="shared" si="40"/>
        <v>0</v>
      </c>
      <c r="W91" s="24">
        <f t="shared" si="40"/>
        <v>0</v>
      </c>
      <c r="X91" s="24">
        <f t="shared" si="40"/>
        <v>0</v>
      </c>
      <c r="Y91" s="24">
        <f t="shared" si="40"/>
        <v>0</v>
      </c>
      <c r="Z91" s="24">
        <f t="shared" si="40"/>
        <v>0</v>
      </c>
      <c r="AA91" s="24">
        <f t="shared" si="40"/>
        <v>0</v>
      </c>
      <c r="AB91" s="24">
        <f t="shared" si="40"/>
        <v>0</v>
      </c>
      <c r="AC91" s="24">
        <f t="shared" si="40"/>
        <v>0</v>
      </c>
      <c r="AD91" s="24">
        <f t="shared" si="40"/>
        <v>0</v>
      </c>
      <c r="AE91" s="24">
        <f t="shared" si="40"/>
        <v>0</v>
      </c>
      <c r="AF91" s="24">
        <f t="shared" si="40"/>
        <v>0</v>
      </c>
      <c r="AG91" s="24">
        <f t="shared" si="40"/>
        <v>0</v>
      </c>
      <c r="AH91" s="24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</row>
    <row r="92" spans="3:334" x14ac:dyDescent="0.25">
      <c r="C92" s="22" t="s">
        <v>29</v>
      </c>
      <c r="D92" s="24"/>
      <c r="E92" s="24">
        <f t="shared" ref="E92:AG92" si="41">IF((E90/$L$30)=INT(E90/$L$30),$L$29*-1,0)</f>
        <v>0</v>
      </c>
      <c r="F92" s="24">
        <f t="shared" si="41"/>
        <v>0</v>
      </c>
      <c r="G92" s="24">
        <f t="shared" si="41"/>
        <v>0</v>
      </c>
      <c r="H92" s="24">
        <f t="shared" si="41"/>
        <v>0</v>
      </c>
      <c r="I92" s="24">
        <f t="shared" si="41"/>
        <v>0</v>
      </c>
      <c r="J92" s="24">
        <f t="shared" si="41"/>
        <v>0</v>
      </c>
      <c r="K92" s="24">
        <f t="shared" si="41"/>
        <v>0</v>
      </c>
      <c r="L92" s="24">
        <f t="shared" si="41"/>
        <v>0</v>
      </c>
      <c r="M92" s="24">
        <f t="shared" si="41"/>
        <v>0</v>
      </c>
      <c r="N92" s="24">
        <f t="shared" si="41"/>
        <v>0</v>
      </c>
      <c r="O92" s="24">
        <f t="shared" si="41"/>
        <v>0</v>
      </c>
      <c r="P92" s="24">
        <f t="shared" si="41"/>
        <v>0</v>
      </c>
      <c r="Q92" s="24">
        <f t="shared" si="41"/>
        <v>0</v>
      </c>
      <c r="R92" s="24">
        <f t="shared" si="41"/>
        <v>0</v>
      </c>
      <c r="S92" s="24">
        <f t="shared" si="41"/>
        <v>-1</v>
      </c>
      <c r="T92" s="24">
        <f t="shared" si="41"/>
        <v>0</v>
      </c>
      <c r="U92" s="24">
        <f t="shared" si="41"/>
        <v>0</v>
      </c>
      <c r="V92" s="24">
        <f t="shared" si="41"/>
        <v>0</v>
      </c>
      <c r="W92" s="24">
        <f t="shared" si="41"/>
        <v>0</v>
      </c>
      <c r="X92" s="24">
        <f t="shared" si="41"/>
        <v>0</v>
      </c>
      <c r="Y92" s="24">
        <f t="shared" si="41"/>
        <v>0</v>
      </c>
      <c r="Z92" s="24">
        <f t="shared" si="41"/>
        <v>0</v>
      </c>
      <c r="AA92" s="24">
        <f t="shared" si="41"/>
        <v>0</v>
      </c>
      <c r="AB92" s="24">
        <f t="shared" si="41"/>
        <v>0</v>
      </c>
      <c r="AC92" s="24">
        <f t="shared" si="41"/>
        <v>0</v>
      </c>
      <c r="AD92" s="24">
        <f t="shared" si="41"/>
        <v>0</v>
      </c>
      <c r="AE92" s="24">
        <f t="shared" si="41"/>
        <v>0</v>
      </c>
      <c r="AF92" s="24">
        <f t="shared" si="41"/>
        <v>0</v>
      </c>
      <c r="AG92" s="24">
        <f t="shared" si="41"/>
        <v>0</v>
      </c>
      <c r="AH92" s="24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</row>
    <row r="93" spans="3:334" x14ac:dyDescent="0.25">
      <c r="C93" s="22" t="s">
        <v>28</v>
      </c>
      <c r="D93" s="24">
        <f>D91</f>
        <v>1</v>
      </c>
      <c r="E93" s="24">
        <f>D93+SUM(E91:E92)</f>
        <v>1</v>
      </c>
      <c r="F93" s="24">
        <f t="shared" ref="F93:AH93" si="42">E93+SUM(F91:F92)</f>
        <v>1</v>
      </c>
      <c r="G93" s="24">
        <f t="shared" si="42"/>
        <v>1</v>
      </c>
      <c r="H93" s="24">
        <f t="shared" si="42"/>
        <v>1</v>
      </c>
      <c r="I93" s="24">
        <f t="shared" si="42"/>
        <v>1</v>
      </c>
      <c r="J93" s="24">
        <f t="shared" si="42"/>
        <v>1</v>
      </c>
      <c r="K93" s="24">
        <f t="shared" si="42"/>
        <v>1</v>
      </c>
      <c r="L93" s="24">
        <f t="shared" si="42"/>
        <v>1</v>
      </c>
      <c r="M93" s="24">
        <f t="shared" si="42"/>
        <v>1</v>
      </c>
      <c r="N93" s="24">
        <f t="shared" si="42"/>
        <v>1</v>
      </c>
      <c r="O93" s="24">
        <f t="shared" si="42"/>
        <v>1</v>
      </c>
      <c r="P93" s="24">
        <f t="shared" si="42"/>
        <v>1</v>
      </c>
      <c r="Q93" s="24">
        <f t="shared" si="42"/>
        <v>1</v>
      </c>
      <c r="R93" s="24">
        <f t="shared" si="42"/>
        <v>1</v>
      </c>
      <c r="S93" s="24">
        <f t="shared" si="42"/>
        <v>1</v>
      </c>
      <c r="T93" s="24">
        <f t="shared" si="42"/>
        <v>1</v>
      </c>
      <c r="U93" s="24">
        <f t="shared" si="42"/>
        <v>1</v>
      </c>
      <c r="V93" s="24">
        <f t="shared" si="42"/>
        <v>1</v>
      </c>
      <c r="W93" s="24">
        <f t="shared" si="42"/>
        <v>1</v>
      </c>
      <c r="X93" s="24">
        <f t="shared" si="42"/>
        <v>1</v>
      </c>
      <c r="Y93" s="24">
        <f t="shared" si="42"/>
        <v>1</v>
      </c>
      <c r="Z93" s="24">
        <f t="shared" si="42"/>
        <v>1</v>
      </c>
      <c r="AA93" s="24">
        <f t="shared" si="42"/>
        <v>1</v>
      </c>
      <c r="AB93" s="24">
        <f t="shared" si="42"/>
        <v>1</v>
      </c>
      <c r="AC93" s="24">
        <f t="shared" si="42"/>
        <v>1</v>
      </c>
      <c r="AD93" s="24">
        <f t="shared" si="42"/>
        <v>1</v>
      </c>
      <c r="AE93" s="24">
        <f t="shared" si="42"/>
        <v>1</v>
      </c>
      <c r="AF93" s="24">
        <f t="shared" si="42"/>
        <v>1</v>
      </c>
      <c r="AG93" s="24">
        <f t="shared" si="42"/>
        <v>1</v>
      </c>
      <c r="AH93" s="24">
        <f t="shared" si="42"/>
        <v>1</v>
      </c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</row>
    <row r="94" spans="3:334" x14ac:dyDescent="0.25">
      <c r="C94" s="22" t="s">
        <v>12</v>
      </c>
      <c r="D94" s="25">
        <f>L27</f>
        <v>1.01</v>
      </c>
      <c r="E94" s="25">
        <f>$L$27+((MOD(E90,$L$30))*$L$28)</f>
        <v>1.0030000000000001</v>
      </c>
      <c r="F94" s="25">
        <f t="shared" ref="F94:AH94" si="43">$L$27+((MOD(F90,$L$30))*$L$28)</f>
        <v>0.996</v>
      </c>
      <c r="G94" s="25">
        <f t="shared" si="43"/>
        <v>0.98899999999999999</v>
      </c>
      <c r="H94" s="25">
        <f t="shared" si="43"/>
        <v>0.98199999999999998</v>
      </c>
      <c r="I94" s="25">
        <f t="shared" si="43"/>
        <v>0.97499999999999998</v>
      </c>
      <c r="J94" s="25">
        <f t="shared" si="43"/>
        <v>0.96799999999999997</v>
      </c>
      <c r="K94" s="25">
        <f t="shared" si="43"/>
        <v>0.96099999999999997</v>
      </c>
      <c r="L94" s="25">
        <f t="shared" si="43"/>
        <v>0.95399999999999996</v>
      </c>
      <c r="M94" s="25">
        <f t="shared" si="43"/>
        <v>0.94700000000000006</v>
      </c>
      <c r="N94" s="25">
        <f t="shared" si="43"/>
        <v>0.94</v>
      </c>
      <c r="O94" s="25">
        <f t="shared" si="43"/>
        <v>0.93300000000000005</v>
      </c>
      <c r="P94" s="25">
        <f t="shared" si="43"/>
        <v>0.92600000000000005</v>
      </c>
      <c r="Q94" s="25">
        <f t="shared" si="43"/>
        <v>0.91900000000000004</v>
      </c>
      <c r="R94" s="25">
        <f t="shared" si="43"/>
        <v>0.91200000000000003</v>
      </c>
      <c r="S94" s="25">
        <f t="shared" si="43"/>
        <v>1.01</v>
      </c>
      <c r="T94" s="25">
        <f t="shared" si="43"/>
        <v>1.0030000000000001</v>
      </c>
      <c r="U94" s="25">
        <f t="shared" si="43"/>
        <v>0.996</v>
      </c>
      <c r="V94" s="25">
        <f t="shared" si="43"/>
        <v>0.98899999999999999</v>
      </c>
      <c r="W94" s="25">
        <f t="shared" si="43"/>
        <v>0.98199999999999998</v>
      </c>
      <c r="X94" s="25">
        <f t="shared" si="43"/>
        <v>0.97499999999999998</v>
      </c>
      <c r="Y94" s="25">
        <f t="shared" si="43"/>
        <v>0.96799999999999997</v>
      </c>
      <c r="Z94" s="25">
        <f t="shared" si="43"/>
        <v>0.96099999999999997</v>
      </c>
      <c r="AA94" s="25">
        <f t="shared" si="43"/>
        <v>0.95399999999999996</v>
      </c>
      <c r="AB94" s="25">
        <f t="shared" si="43"/>
        <v>0.94700000000000006</v>
      </c>
      <c r="AC94" s="25">
        <f t="shared" si="43"/>
        <v>0.94</v>
      </c>
      <c r="AD94" s="25">
        <f t="shared" si="43"/>
        <v>0.93300000000000005</v>
      </c>
      <c r="AE94" s="25">
        <f t="shared" si="43"/>
        <v>0.92600000000000005</v>
      </c>
      <c r="AF94" s="25">
        <f t="shared" si="43"/>
        <v>0.91900000000000004</v>
      </c>
      <c r="AG94" s="25">
        <f t="shared" si="43"/>
        <v>0.91200000000000003</v>
      </c>
      <c r="AH94" s="25">
        <f t="shared" si="43"/>
        <v>1.01</v>
      </c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</row>
    <row r="95" spans="3:334" x14ac:dyDescent="0.25">
      <c r="C95" s="22" t="s">
        <v>12</v>
      </c>
      <c r="D95" s="25">
        <f t="shared" ref="D95:AH95" si="44">AVERAGE(D94:D94)</f>
        <v>1.01</v>
      </c>
      <c r="E95" s="25">
        <f t="shared" si="44"/>
        <v>1.0030000000000001</v>
      </c>
      <c r="F95" s="25">
        <f t="shared" si="44"/>
        <v>0.996</v>
      </c>
      <c r="G95" s="25">
        <f t="shared" si="44"/>
        <v>0.98899999999999999</v>
      </c>
      <c r="H95" s="25">
        <f t="shared" si="44"/>
        <v>0.98199999999999998</v>
      </c>
      <c r="I95" s="25">
        <f t="shared" si="44"/>
        <v>0.97499999999999998</v>
      </c>
      <c r="J95" s="25">
        <f t="shared" si="44"/>
        <v>0.96799999999999997</v>
      </c>
      <c r="K95" s="25">
        <f t="shared" si="44"/>
        <v>0.96099999999999997</v>
      </c>
      <c r="L95" s="25">
        <f t="shared" si="44"/>
        <v>0.95399999999999996</v>
      </c>
      <c r="M95" s="25">
        <f t="shared" si="44"/>
        <v>0.94700000000000006</v>
      </c>
      <c r="N95" s="25">
        <f t="shared" si="44"/>
        <v>0.94</v>
      </c>
      <c r="O95" s="25">
        <f t="shared" si="44"/>
        <v>0.93300000000000005</v>
      </c>
      <c r="P95" s="25">
        <f t="shared" si="44"/>
        <v>0.92600000000000005</v>
      </c>
      <c r="Q95" s="25">
        <f t="shared" si="44"/>
        <v>0.91900000000000004</v>
      </c>
      <c r="R95" s="25">
        <f t="shared" si="44"/>
        <v>0.91200000000000003</v>
      </c>
      <c r="S95" s="25">
        <f t="shared" si="44"/>
        <v>1.01</v>
      </c>
      <c r="T95" s="25">
        <f t="shared" si="44"/>
        <v>1.0030000000000001</v>
      </c>
      <c r="U95" s="25">
        <f t="shared" si="44"/>
        <v>0.996</v>
      </c>
      <c r="V95" s="25">
        <f t="shared" si="44"/>
        <v>0.98899999999999999</v>
      </c>
      <c r="W95" s="25">
        <f t="shared" si="44"/>
        <v>0.98199999999999998</v>
      </c>
      <c r="X95" s="25">
        <f t="shared" si="44"/>
        <v>0.97499999999999998</v>
      </c>
      <c r="Y95" s="25">
        <f t="shared" si="44"/>
        <v>0.96799999999999997</v>
      </c>
      <c r="Z95" s="25">
        <f t="shared" si="44"/>
        <v>0.96099999999999997</v>
      </c>
      <c r="AA95" s="25">
        <f t="shared" si="44"/>
        <v>0.95399999999999996</v>
      </c>
      <c r="AB95" s="25">
        <f t="shared" si="44"/>
        <v>0.94700000000000006</v>
      </c>
      <c r="AC95" s="25">
        <f t="shared" si="44"/>
        <v>0.94</v>
      </c>
      <c r="AD95" s="25">
        <f t="shared" si="44"/>
        <v>0.93300000000000005</v>
      </c>
      <c r="AE95" s="25">
        <f t="shared" si="44"/>
        <v>0.92600000000000005</v>
      </c>
      <c r="AF95" s="25">
        <f t="shared" si="44"/>
        <v>0.91900000000000004</v>
      </c>
      <c r="AG95" s="25">
        <f t="shared" si="44"/>
        <v>0.91200000000000003</v>
      </c>
      <c r="AH95" s="25">
        <f t="shared" si="44"/>
        <v>1.01</v>
      </c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</row>
    <row r="96" spans="3:334" x14ac:dyDescent="0.25">
      <c r="C96" s="22" t="s">
        <v>14</v>
      </c>
      <c r="D96" s="24">
        <v>0</v>
      </c>
      <c r="E96" s="24">
        <f t="shared" ref="E96:AH96" si="45">E$93*$L$31*($L$32*((1+$L$33)^E$40))*E95</f>
        <v>504.25201134000002</v>
      </c>
      <c r="F96" s="24">
        <f t="shared" si="45"/>
        <v>509.24526256295991</v>
      </c>
      <c r="G96" s="24">
        <f t="shared" si="45"/>
        <v>514.26255549622317</v>
      </c>
      <c r="H96" s="24">
        <f t="shared" si="45"/>
        <v>519.30326450833684</v>
      </c>
      <c r="I96" s="24">
        <f t="shared" si="45"/>
        <v>524.36673574832378</v>
      </c>
      <c r="J96" s="24">
        <f t="shared" si="45"/>
        <v>529.45228636702757</v>
      </c>
      <c r="K96" s="24">
        <f t="shared" si="45"/>
        <v>534.55920372013588</v>
      </c>
      <c r="L96" s="24">
        <f t="shared" si="45"/>
        <v>539.68674455248993</v>
      </c>
      <c r="M96" s="24">
        <f t="shared" si="45"/>
        <v>544.83413416326891</v>
      </c>
      <c r="N96" s="24">
        <f t="shared" si="45"/>
        <v>550.0005655516386</v>
      </c>
      <c r="O96" s="24">
        <f t="shared" si="45"/>
        <v>555.18519854243959</v>
      </c>
      <c r="P96" s="24">
        <f t="shared" si="45"/>
        <v>560.38715889148352</v>
      </c>
      <c r="Q96" s="24">
        <f t="shared" si="45"/>
        <v>565.60553737001612</v>
      </c>
      <c r="R96" s="24">
        <f t="shared" si="45"/>
        <v>570.83938882789926</v>
      </c>
      <c r="S96" s="24">
        <f t="shared" si="45"/>
        <v>642.92663927889589</v>
      </c>
      <c r="T96" s="24">
        <f t="shared" si="45"/>
        <v>649.32471418126454</v>
      </c>
      <c r="U96" s="24">
        <f t="shared" si="45"/>
        <v>655.75451783156177</v>
      </c>
      <c r="V96" s="24">
        <f t="shared" si="45"/>
        <v>662.21527996357088</v>
      </c>
      <c r="W96" s="24">
        <f t="shared" si="45"/>
        <v>668.70619495241499</v>
      </c>
      <c r="X96" s="24">
        <f t="shared" si="45"/>
        <v>675.22642083497021</v>
      </c>
      <c r="Y96" s="24">
        <f t="shared" si="45"/>
        <v>681.77507830719128</v>
      </c>
      <c r="Z96" s="24">
        <f t="shared" si="45"/>
        <v>688.35124969784624</v>
      </c>
      <c r="AA96" s="24">
        <f t="shared" si="45"/>
        <v>694.95397791815287</v>
      </c>
      <c r="AB96" s="24">
        <f t="shared" si="45"/>
        <v>701.58226538678753</v>
      </c>
      <c r="AC96" s="24">
        <f t="shared" si="45"/>
        <v>708.23507292973704</v>
      </c>
      <c r="AD96" s="24">
        <f t="shared" si="45"/>
        <v>714.91131865445027</v>
      </c>
      <c r="AE96" s="24">
        <f t="shared" si="45"/>
        <v>721.60987679772688</v>
      </c>
      <c r="AF96" s="24">
        <f t="shared" si="45"/>
        <v>728.32957654678376</v>
      </c>
      <c r="AG96" s="24">
        <f t="shared" si="45"/>
        <v>735.06920083291413</v>
      </c>
      <c r="AH96" s="24">
        <f t="shared" si="45"/>
        <v>827.89586734599175</v>
      </c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</row>
    <row r="97" spans="3:334" x14ac:dyDescent="0.25">
      <c r="C97" s="22" t="s">
        <v>35</v>
      </c>
      <c r="D97" s="24"/>
      <c r="E97" s="24">
        <f t="shared" ref="E97:AH97" si="46">E$93*$L$31*E95</f>
        <v>214.64200000000002</v>
      </c>
      <c r="F97" s="24">
        <f t="shared" si="46"/>
        <v>213.14400000000001</v>
      </c>
      <c r="G97" s="24">
        <f t="shared" si="46"/>
        <v>211.64599999999999</v>
      </c>
      <c r="H97" s="24">
        <f t="shared" si="46"/>
        <v>210.148</v>
      </c>
      <c r="I97" s="24">
        <f t="shared" si="46"/>
        <v>208.65</v>
      </c>
      <c r="J97" s="24">
        <f t="shared" si="46"/>
        <v>207.15199999999999</v>
      </c>
      <c r="K97" s="24">
        <f t="shared" si="46"/>
        <v>205.654</v>
      </c>
      <c r="L97" s="24">
        <f t="shared" si="46"/>
        <v>204.15599999999998</v>
      </c>
      <c r="M97" s="24">
        <f t="shared" si="46"/>
        <v>202.65800000000002</v>
      </c>
      <c r="N97" s="24">
        <f t="shared" si="46"/>
        <v>201.16</v>
      </c>
      <c r="O97" s="24">
        <f t="shared" si="46"/>
        <v>199.66200000000001</v>
      </c>
      <c r="P97" s="24">
        <f t="shared" si="46"/>
        <v>198.16400000000002</v>
      </c>
      <c r="Q97" s="24">
        <f t="shared" si="46"/>
        <v>196.666</v>
      </c>
      <c r="R97" s="24">
        <f t="shared" si="46"/>
        <v>195.16800000000001</v>
      </c>
      <c r="S97" s="24">
        <f t="shared" si="46"/>
        <v>216.14000000000001</v>
      </c>
      <c r="T97" s="24">
        <f t="shared" si="46"/>
        <v>214.64200000000002</v>
      </c>
      <c r="U97" s="24">
        <f t="shared" si="46"/>
        <v>213.14400000000001</v>
      </c>
      <c r="V97" s="24">
        <f t="shared" si="46"/>
        <v>211.64599999999999</v>
      </c>
      <c r="W97" s="24">
        <f t="shared" si="46"/>
        <v>210.148</v>
      </c>
      <c r="X97" s="24">
        <f t="shared" si="46"/>
        <v>208.65</v>
      </c>
      <c r="Y97" s="24">
        <f t="shared" si="46"/>
        <v>207.15199999999999</v>
      </c>
      <c r="Z97" s="24">
        <f t="shared" si="46"/>
        <v>205.654</v>
      </c>
      <c r="AA97" s="24">
        <f t="shared" si="46"/>
        <v>204.15599999999998</v>
      </c>
      <c r="AB97" s="24">
        <f t="shared" si="46"/>
        <v>202.65800000000002</v>
      </c>
      <c r="AC97" s="24">
        <f t="shared" si="46"/>
        <v>201.16</v>
      </c>
      <c r="AD97" s="24">
        <f t="shared" si="46"/>
        <v>199.66200000000001</v>
      </c>
      <c r="AE97" s="24">
        <f t="shared" si="46"/>
        <v>198.16400000000002</v>
      </c>
      <c r="AF97" s="24">
        <f t="shared" si="46"/>
        <v>196.666</v>
      </c>
      <c r="AG97" s="24">
        <f t="shared" si="46"/>
        <v>195.16800000000001</v>
      </c>
      <c r="AH97" s="24">
        <f t="shared" si="46"/>
        <v>216.14000000000001</v>
      </c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</row>
    <row r="98" spans="3:334" x14ac:dyDescent="0.25">
      <c r="C98" s="22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</row>
    <row r="99" spans="3:334" x14ac:dyDescent="0.25">
      <c r="C99" s="22" t="s">
        <v>17</v>
      </c>
      <c r="D99" s="24">
        <f t="shared" ref="D99:AH99" si="47">($L$22+$L$23)*D$91*-1</f>
        <v>-60</v>
      </c>
      <c r="E99" s="24">
        <f t="shared" si="47"/>
        <v>0</v>
      </c>
      <c r="F99" s="24">
        <f t="shared" si="47"/>
        <v>0</v>
      </c>
      <c r="G99" s="24">
        <f t="shared" si="47"/>
        <v>0</v>
      </c>
      <c r="H99" s="24">
        <f t="shared" si="47"/>
        <v>0</v>
      </c>
      <c r="I99" s="24">
        <f t="shared" si="47"/>
        <v>0</v>
      </c>
      <c r="J99" s="24">
        <f t="shared" si="47"/>
        <v>0</v>
      </c>
      <c r="K99" s="24">
        <f t="shared" si="47"/>
        <v>0</v>
      </c>
      <c r="L99" s="24">
        <f t="shared" si="47"/>
        <v>0</v>
      </c>
      <c r="M99" s="24">
        <f t="shared" si="47"/>
        <v>0</v>
      </c>
      <c r="N99" s="24">
        <f t="shared" si="47"/>
        <v>0</v>
      </c>
      <c r="O99" s="24">
        <f t="shared" si="47"/>
        <v>0</v>
      </c>
      <c r="P99" s="24">
        <f t="shared" si="47"/>
        <v>0</v>
      </c>
      <c r="Q99" s="24">
        <f t="shared" si="47"/>
        <v>0</v>
      </c>
      <c r="R99" s="24">
        <f t="shared" si="47"/>
        <v>0</v>
      </c>
      <c r="S99" s="24">
        <f t="shared" si="47"/>
        <v>-60</v>
      </c>
      <c r="T99" s="24">
        <f t="shared" si="47"/>
        <v>0</v>
      </c>
      <c r="U99" s="24">
        <f t="shared" si="47"/>
        <v>0</v>
      </c>
      <c r="V99" s="24">
        <f t="shared" si="47"/>
        <v>0</v>
      </c>
      <c r="W99" s="24">
        <f t="shared" si="47"/>
        <v>0</v>
      </c>
      <c r="X99" s="24">
        <f t="shared" si="47"/>
        <v>0</v>
      </c>
      <c r="Y99" s="24">
        <f t="shared" si="47"/>
        <v>0</v>
      </c>
      <c r="Z99" s="24">
        <f t="shared" si="47"/>
        <v>0</v>
      </c>
      <c r="AA99" s="24">
        <f t="shared" si="47"/>
        <v>0</v>
      </c>
      <c r="AB99" s="24">
        <f t="shared" si="47"/>
        <v>0</v>
      </c>
      <c r="AC99" s="24">
        <f t="shared" si="47"/>
        <v>0</v>
      </c>
      <c r="AD99" s="24">
        <f t="shared" si="47"/>
        <v>0</v>
      </c>
      <c r="AE99" s="24">
        <f t="shared" si="47"/>
        <v>0</v>
      </c>
      <c r="AF99" s="24">
        <f t="shared" si="47"/>
        <v>0</v>
      </c>
      <c r="AG99" s="24">
        <f t="shared" si="47"/>
        <v>0</v>
      </c>
      <c r="AH99" s="24">
        <f t="shared" si="47"/>
        <v>0</v>
      </c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</row>
    <row r="100" spans="3:334" x14ac:dyDescent="0.25">
      <c r="C100" s="22" t="s">
        <v>13</v>
      </c>
      <c r="D100" s="24"/>
      <c r="E100" s="24">
        <f t="shared" ref="E100:AH100" si="48">E$93*($L$24*((1+$L$33)^E$40))*-1*12</f>
        <v>0</v>
      </c>
      <c r="F100" s="24">
        <f t="shared" si="48"/>
        <v>0</v>
      </c>
      <c r="G100" s="24">
        <f t="shared" si="48"/>
        <v>0</v>
      </c>
      <c r="H100" s="24">
        <f t="shared" si="48"/>
        <v>0</v>
      </c>
      <c r="I100" s="24">
        <f t="shared" si="48"/>
        <v>0</v>
      </c>
      <c r="J100" s="24">
        <f t="shared" si="48"/>
        <v>0</v>
      </c>
      <c r="K100" s="24">
        <f t="shared" si="48"/>
        <v>0</v>
      </c>
      <c r="L100" s="24">
        <f t="shared" si="48"/>
        <v>0</v>
      </c>
      <c r="M100" s="24">
        <f t="shared" si="48"/>
        <v>0</v>
      </c>
      <c r="N100" s="24">
        <f t="shared" si="48"/>
        <v>0</v>
      </c>
      <c r="O100" s="24">
        <f t="shared" si="48"/>
        <v>0</v>
      </c>
      <c r="P100" s="24">
        <f t="shared" si="48"/>
        <v>0</v>
      </c>
      <c r="Q100" s="24">
        <f t="shared" si="48"/>
        <v>0</v>
      </c>
      <c r="R100" s="24">
        <f t="shared" si="48"/>
        <v>0</v>
      </c>
      <c r="S100" s="24">
        <f t="shared" si="48"/>
        <v>0</v>
      </c>
      <c r="T100" s="24">
        <f t="shared" si="48"/>
        <v>0</v>
      </c>
      <c r="U100" s="24">
        <f t="shared" si="48"/>
        <v>0</v>
      </c>
      <c r="V100" s="24">
        <f t="shared" si="48"/>
        <v>0</v>
      </c>
      <c r="W100" s="24">
        <f t="shared" si="48"/>
        <v>0</v>
      </c>
      <c r="X100" s="24">
        <f t="shared" si="48"/>
        <v>0</v>
      </c>
      <c r="Y100" s="24">
        <f t="shared" si="48"/>
        <v>0</v>
      </c>
      <c r="Z100" s="24">
        <f t="shared" si="48"/>
        <v>0</v>
      </c>
      <c r="AA100" s="24">
        <f t="shared" si="48"/>
        <v>0</v>
      </c>
      <c r="AB100" s="24">
        <f t="shared" si="48"/>
        <v>0</v>
      </c>
      <c r="AC100" s="24">
        <f t="shared" si="48"/>
        <v>0</v>
      </c>
      <c r="AD100" s="24">
        <f t="shared" si="48"/>
        <v>0</v>
      </c>
      <c r="AE100" s="24">
        <f t="shared" si="48"/>
        <v>0</v>
      </c>
      <c r="AF100" s="24">
        <f t="shared" si="48"/>
        <v>0</v>
      </c>
      <c r="AG100" s="24">
        <f t="shared" si="48"/>
        <v>0</v>
      </c>
      <c r="AH100" s="24">
        <f t="shared" si="48"/>
        <v>0</v>
      </c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</row>
    <row r="101" spans="3:334" x14ac:dyDescent="0.25">
      <c r="C101" s="22" t="s">
        <v>15</v>
      </c>
      <c r="D101" s="24"/>
      <c r="E101" s="24">
        <f t="shared" ref="E101:AH101" si="49">E$93*($L$25*((1+$L$33)^E$40))*-1*12</f>
        <v>0</v>
      </c>
      <c r="F101" s="24">
        <f t="shared" si="49"/>
        <v>0</v>
      </c>
      <c r="G101" s="24">
        <f t="shared" si="49"/>
        <v>0</v>
      </c>
      <c r="H101" s="24">
        <f t="shared" si="49"/>
        <v>0</v>
      </c>
      <c r="I101" s="24">
        <f t="shared" si="49"/>
        <v>0</v>
      </c>
      <c r="J101" s="24">
        <f t="shared" si="49"/>
        <v>0</v>
      </c>
      <c r="K101" s="24">
        <f t="shared" si="49"/>
        <v>0</v>
      </c>
      <c r="L101" s="24">
        <f t="shared" si="49"/>
        <v>0</v>
      </c>
      <c r="M101" s="24">
        <f t="shared" si="49"/>
        <v>0</v>
      </c>
      <c r="N101" s="24">
        <f t="shared" si="49"/>
        <v>0</v>
      </c>
      <c r="O101" s="24">
        <f t="shared" si="49"/>
        <v>0</v>
      </c>
      <c r="P101" s="24">
        <f t="shared" si="49"/>
        <v>0</v>
      </c>
      <c r="Q101" s="24">
        <f t="shared" si="49"/>
        <v>0</v>
      </c>
      <c r="R101" s="24">
        <f t="shared" si="49"/>
        <v>0</v>
      </c>
      <c r="S101" s="24">
        <f t="shared" si="49"/>
        <v>0</v>
      </c>
      <c r="T101" s="24">
        <f t="shared" si="49"/>
        <v>0</v>
      </c>
      <c r="U101" s="24">
        <f t="shared" si="49"/>
        <v>0</v>
      </c>
      <c r="V101" s="24">
        <f t="shared" si="49"/>
        <v>0</v>
      </c>
      <c r="W101" s="24">
        <f t="shared" si="49"/>
        <v>0</v>
      </c>
      <c r="X101" s="24">
        <f t="shared" si="49"/>
        <v>0</v>
      </c>
      <c r="Y101" s="24">
        <f t="shared" si="49"/>
        <v>0</v>
      </c>
      <c r="Z101" s="24">
        <f t="shared" si="49"/>
        <v>0</v>
      </c>
      <c r="AA101" s="24">
        <f t="shared" si="49"/>
        <v>0</v>
      </c>
      <c r="AB101" s="24">
        <f t="shared" si="49"/>
        <v>0</v>
      </c>
      <c r="AC101" s="24">
        <f t="shared" si="49"/>
        <v>0</v>
      </c>
      <c r="AD101" s="24">
        <f t="shared" si="49"/>
        <v>0</v>
      </c>
      <c r="AE101" s="24">
        <f t="shared" si="49"/>
        <v>0</v>
      </c>
      <c r="AF101" s="24">
        <f t="shared" si="49"/>
        <v>0</v>
      </c>
      <c r="AG101" s="24">
        <f t="shared" si="49"/>
        <v>0</v>
      </c>
      <c r="AH101" s="24">
        <f t="shared" si="49"/>
        <v>0</v>
      </c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</row>
    <row r="102" spans="3:334" x14ac:dyDescent="0.25">
      <c r="C102" s="22" t="s">
        <v>4</v>
      </c>
      <c r="D102" s="24"/>
      <c r="E102" s="24">
        <f t="shared" ref="E102:AH102" si="50">$L$26/$L$30*($L$22+($L$23*((1+$L$33)^E$90)))*E$93*-1</f>
        <v>-2.0169999999999997E-2</v>
      </c>
      <c r="F102" s="24">
        <f t="shared" si="50"/>
        <v>-2.0342889999999995E-2</v>
      </c>
      <c r="G102" s="24">
        <f t="shared" si="50"/>
        <v>-2.0518719129999995E-2</v>
      </c>
      <c r="H102" s="24">
        <f t="shared" si="50"/>
        <v>-2.0697537355209995E-2</v>
      </c>
      <c r="I102" s="24">
        <f t="shared" si="50"/>
        <v>-2.0879395490248562E-2</v>
      </c>
      <c r="J102" s="24">
        <f t="shared" si="50"/>
        <v>-2.1064345213582789E-2</v>
      </c>
      <c r="K102" s="24">
        <f t="shared" si="50"/>
        <v>-2.1252439082213692E-2</v>
      </c>
      <c r="L102" s="24">
        <f t="shared" si="50"/>
        <v>-2.1443730546611323E-2</v>
      </c>
      <c r="M102" s="24">
        <f t="shared" si="50"/>
        <v>-2.1638273965903721E-2</v>
      </c>
      <c r="N102" s="24">
        <f t="shared" si="50"/>
        <v>-2.1836124623324082E-2</v>
      </c>
      <c r="O102" s="24">
        <f t="shared" si="50"/>
        <v>-2.2037338741920588E-2</v>
      </c>
      <c r="P102" s="24">
        <f t="shared" si="50"/>
        <v>-2.2241973500533238E-2</v>
      </c>
      <c r="Q102" s="24">
        <f t="shared" si="50"/>
        <v>-2.2450087050042297E-2</v>
      </c>
      <c r="R102" s="24">
        <f t="shared" si="50"/>
        <v>-2.2661738529893019E-2</v>
      </c>
      <c r="S102" s="24">
        <f t="shared" si="50"/>
        <v>-2.2876988084901198E-2</v>
      </c>
      <c r="T102" s="24">
        <f t="shared" si="50"/>
        <v>-2.3095896882344518E-2</v>
      </c>
      <c r="U102" s="24">
        <f t="shared" si="50"/>
        <v>-2.3318527129344374E-2</v>
      </c>
      <c r="V102" s="24">
        <f t="shared" si="50"/>
        <v>-2.3544942090543228E-2</v>
      </c>
      <c r="W102" s="24">
        <f t="shared" si="50"/>
        <v>-2.3775206106082459E-2</v>
      </c>
      <c r="X102" s="24">
        <f t="shared" si="50"/>
        <v>-2.4009384609885859E-2</v>
      </c>
      <c r="Y102" s="24">
        <f t="shared" si="50"/>
        <v>-2.4247544148253922E-2</v>
      </c>
      <c r="Z102" s="24">
        <f t="shared" si="50"/>
        <v>-2.4489752398774232E-2</v>
      </c>
      <c r="AA102" s="24">
        <f t="shared" si="50"/>
        <v>-2.4736078189553392E-2</v>
      </c>
      <c r="AB102" s="24">
        <f t="shared" si="50"/>
        <v>-2.4986591518775806E-2</v>
      </c>
      <c r="AC102" s="24">
        <f t="shared" si="50"/>
        <v>-2.5241363574594989E-2</v>
      </c>
      <c r="AD102" s="24">
        <f t="shared" si="50"/>
        <v>-2.5500466755363105E-2</v>
      </c>
      <c r="AE102" s="24">
        <f t="shared" si="50"/>
        <v>-2.5763974690204274E-2</v>
      </c>
      <c r="AF102" s="24">
        <f t="shared" si="50"/>
        <v>-2.6031962259937747E-2</v>
      </c>
      <c r="AG102" s="24">
        <f t="shared" si="50"/>
        <v>-2.6304505618356684E-2</v>
      </c>
      <c r="AH102" s="24">
        <f t="shared" si="50"/>
        <v>-2.6581682213868748E-2</v>
      </c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</row>
    <row r="103" spans="3:334" x14ac:dyDescent="0.25">
      <c r="C103" s="22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</row>
    <row r="104" spans="3:334" x14ac:dyDescent="0.25">
      <c r="C104" s="22"/>
      <c r="D104" s="24">
        <f>SUM(D96:D102)</f>
        <v>-60</v>
      </c>
      <c r="E104" s="24">
        <f t="shared" ref="E104:AH104" si="51">SUM(E96:E102)</f>
        <v>718.87384134000001</v>
      </c>
      <c r="F104" s="24">
        <f t="shared" si="51"/>
        <v>722.36891967295981</v>
      </c>
      <c r="G104" s="24">
        <f t="shared" si="51"/>
        <v>725.88803677709313</v>
      </c>
      <c r="H104" s="24">
        <f t="shared" si="51"/>
        <v>729.43056697098166</v>
      </c>
      <c r="I104" s="24">
        <f t="shared" si="51"/>
        <v>732.99585635283347</v>
      </c>
      <c r="J104" s="24">
        <f t="shared" si="51"/>
        <v>736.58322202181387</v>
      </c>
      <c r="K104" s="24">
        <f t="shared" si="51"/>
        <v>740.19195128105366</v>
      </c>
      <c r="L104" s="24">
        <f t="shared" si="51"/>
        <v>743.82130082194328</v>
      </c>
      <c r="M104" s="24">
        <f t="shared" si="51"/>
        <v>747.47049588930304</v>
      </c>
      <c r="N104" s="24">
        <f t="shared" si="51"/>
        <v>751.13872942701528</v>
      </c>
      <c r="O104" s="24">
        <f t="shared" si="51"/>
        <v>754.82516120369769</v>
      </c>
      <c r="P104" s="24">
        <f t="shared" si="51"/>
        <v>758.528916917983</v>
      </c>
      <c r="Q104" s="24">
        <f t="shared" si="51"/>
        <v>762.24908728296612</v>
      </c>
      <c r="R104" s="24">
        <f t="shared" si="51"/>
        <v>765.98472708936936</v>
      </c>
      <c r="S104" s="24">
        <f t="shared" si="51"/>
        <v>799.04376229081095</v>
      </c>
      <c r="T104" s="24">
        <f t="shared" si="51"/>
        <v>863.9436182843823</v>
      </c>
      <c r="U104" s="24">
        <f t="shared" si="51"/>
        <v>868.87519930443239</v>
      </c>
      <c r="V104" s="24">
        <f t="shared" si="51"/>
        <v>873.83773502148028</v>
      </c>
      <c r="W104" s="24">
        <f t="shared" si="51"/>
        <v>878.83041974630896</v>
      </c>
      <c r="X104" s="24">
        <f t="shared" si="51"/>
        <v>883.85241145036025</v>
      </c>
      <c r="Y104" s="24">
        <f t="shared" si="51"/>
        <v>888.90283076304308</v>
      </c>
      <c r="Z104" s="24">
        <f t="shared" si="51"/>
        <v>893.98075994544752</v>
      </c>
      <c r="AA104" s="24">
        <f t="shared" si="51"/>
        <v>899.08524183996326</v>
      </c>
      <c r="AB104" s="24">
        <f t="shared" si="51"/>
        <v>904.21527879526877</v>
      </c>
      <c r="AC104" s="24">
        <f t="shared" si="51"/>
        <v>909.36983156616236</v>
      </c>
      <c r="AD104" s="24">
        <f t="shared" si="51"/>
        <v>914.54781818769493</v>
      </c>
      <c r="AE104" s="24">
        <f t="shared" si="51"/>
        <v>919.74811282303665</v>
      </c>
      <c r="AF104" s="24">
        <f t="shared" si="51"/>
        <v>924.96954458452376</v>
      </c>
      <c r="AG104" s="24">
        <f t="shared" si="51"/>
        <v>930.21089632729581</v>
      </c>
      <c r="AH104" s="24">
        <f t="shared" si="51"/>
        <v>1044.009285663778</v>
      </c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</row>
  </sheetData>
  <conditionalFormatting sqref="D12:L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 F16 I16 L1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 D17 I17 L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scale="25" orientation="landscape" r:id="rId1"/>
  <headerFooter>
    <oddHeader>&amp;CUW341436 – RFP - Digital Devices in Digital Neighbourhood – Experience
Supplier: Xylem Water Solutions Australia Limited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 of Life Comparison (30y)</vt:lpstr>
    </vt:vector>
  </TitlesOfParts>
  <Company>Xylem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Brooke-Smith, David - Xylem</dc:creator>
  <cp:lastModifiedBy>Brooke-Smith, David - Xylem</cp:lastModifiedBy>
  <dcterms:created xsi:type="dcterms:W3CDTF">2020-04-01T22:07:14Z</dcterms:created>
  <dcterms:modified xsi:type="dcterms:W3CDTF">2020-04-20T07:31:48Z</dcterms:modified>
</cp:coreProperties>
</file>